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5eff6a8e566d868/(08) Control de Proyectos.com/(04) Curso de Primavera P6/(01) Introduccion/(04) El proyecto a desarrollar/"/>
    </mc:Choice>
  </mc:AlternateContent>
  <xr:revisionPtr revIDLastSave="0" documentId="8_{574C20CD-750D-4B80-A2C0-8A76981C4D1A}" xr6:coauthVersionLast="45" xr6:coauthVersionMax="45" xr10:uidLastSave="{00000000-0000-0000-0000-000000000000}"/>
  <bookViews>
    <workbookView xWindow="-110" yWindow="-110" windowWidth="19420" windowHeight="10420" xr2:uid="{838BA11A-4DBC-4323-A566-8F1FD0C3244C}"/>
  </bookViews>
  <sheets>
    <sheet name="Cuadro DE PARTIDAS" sheetId="3" r:id="rId1"/>
    <sheet name="PU" sheetId="5" r:id="rId2"/>
    <sheet name="Data" sheetId="1" r:id="rId3"/>
    <sheet name="TruckShop" sheetId="2" state="hidden" r:id="rId4"/>
    <sheet name="WBS" sheetId="4" r:id="rId5"/>
  </sheets>
  <definedNames>
    <definedName name="_xlnm._FilterDatabase" localSheetId="0" hidden="1">'Cuadro DE PARTIDAS'!$A$7:$S$108</definedName>
    <definedName name="_xlnm._FilterDatabase" localSheetId="2" hidden="1">Data!$A$1:$Z$575</definedName>
    <definedName name="_xlnm.Print_Area" localSheetId="0">'Cuadro DE PARTIDAS'!$A$1:$I$57</definedName>
    <definedName name="_xlnm.Print_Titles" localSheetId="0">'Cuadro DE PARTIDAS'!$1:$7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0" i="3" l="1"/>
  <c r="R81" i="3"/>
  <c r="R61" i="3"/>
  <c r="R39" i="3"/>
  <c r="R17" i="3"/>
  <c r="Q100" i="3"/>
  <c r="Q81" i="3"/>
  <c r="Q61" i="3"/>
  <c r="Q39" i="3"/>
  <c r="Q17" i="3"/>
  <c r="P100" i="3"/>
  <c r="P81" i="3"/>
  <c r="P61" i="3"/>
  <c r="P39" i="3"/>
  <c r="P17" i="3"/>
  <c r="R99" i="3"/>
  <c r="R80" i="3"/>
  <c r="R60" i="3"/>
  <c r="R38" i="3"/>
  <c r="R16" i="3"/>
  <c r="Q99" i="3"/>
  <c r="Q80" i="3"/>
  <c r="Q60" i="3"/>
  <c r="Q38" i="3"/>
  <c r="Q16" i="3"/>
  <c r="L5" i="5"/>
  <c r="K5" i="5"/>
  <c r="F16" i="5" l="1"/>
  <c r="E16" i="5" s="1"/>
  <c r="G16" i="5"/>
  <c r="F18" i="5"/>
  <c r="E18" i="5" s="1"/>
  <c r="F17" i="5"/>
  <c r="G17" i="5" s="1"/>
  <c r="F15" i="5"/>
  <c r="G15" i="5" s="1"/>
  <c r="H100" i="3"/>
  <c r="H81" i="3"/>
  <c r="H61" i="3"/>
  <c r="H39" i="3"/>
  <c r="H17" i="3"/>
  <c r="I100" i="3"/>
  <c r="I81" i="3"/>
  <c r="I61" i="3"/>
  <c r="I39" i="3"/>
  <c r="I17" i="3"/>
  <c r="E17" i="5"/>
  <c r="G9" i="5"/>
  <c r="F9" i="5"/>
  <c r="E9" i="5" s="1"/>
  <c r="F8" i="5"/>
  <c r="E8" i="5" s="1"/>
  <c r="F7" i="5"/>
  <c r="G7" i="5" s="1"/>
  <c r="E6" i="5"/>
  <c r="G6" i="5"/>
  <c r="F6" i="5"/>
  <c r="F5" i="5"/>
  <c r="G5" i="5" s="1"/>
  <c r="H99" i="3"/>
  <c r="H80" i="3"/>
  <c r="H60" i="3"/>
  <c r="H38" i="3"/>
  <c r="E5" i="5" l="1"/>
  <c r="E7" i="5"/>
  <c r="G8" i="5"/>
  <c r="G18" i="5"/>
  <c r="E15" i="5"/>
  <c r="I16" i="3" l="1"/>
  <c r="H16" i="3"/>
  <c r="H10" i="3" l="1"/>
  <c r="I107" i="3" l="1"/>
  <c r="H107" i="3"/>
  <c r="G102" i="3"/>
  <c r="F102" i="3"/>
  <c r="G106" i="3"/>
  <c r="F106" i="3"/>
  <c r="G105" i="3"/>
  <c r="F105" i="3"/>
  <c r="G104" i="3"/>
  <c r="F104" i="3"/>
  <c r="F99" i="3"/>
  <c r="I96" i="3"/>
  <c r="H96" i="3"/>
  <c r="F82" i="3"/>
  <c r="G82" i="3"/>
  <c r="F83" i="3"/>
  <c r="G83" i="3"/>
  <c r="F85" i="3"/>
  <c r="G85" i="3"/>
  <c r="F86" i="3"/>
  <c r="G86" i="3"/>
  <c r="F87" i="3"/>
  <c r="G87" i="3"/>
  <c r="F90" i="3"/>
  <c r="G90" i="3"/>
  <c r="F92" i="3"/>
  <c r="G92" i="3"/>
  <c r="F93" i="3"/>
  <c r="G93" i="3"/>
  <c r="F94" i="3"/>
  <c r="G94" i="3"/>
  <c r="F95" i="3"/>
  <c r="G95" i="3"/>
  <c r="F89" i="3"/>
  <c r="G89" i="3"/>
  <c r="F80" i="3"/>
  <c r="I77" i="3"/>
  <c r="H77" i="3"/>
  <c r="F62" i="3"/>
  <c r="G62" i="3"/>
  <c r="F63" i="3"/>
  <c r="G63" i="3"/>
  <c r="F65" i="3"/>
  <c r="G65" i="3"/>
  <c r="F66" i="3"/>
  <c r="G66" i="3"/>
  <c r="F67" i="3"/>
  <c r="G67" i="3"/>
  <c r="F70" i="3"/>
  <c r="G70" i="3"/>
  <c r="F71" i="3"/>
  <c r="G71" i="3"/>
  <c r="F73" i="3"/>
  <c r="G73" i="3"/>
  <c r="F74" i="3"/>
  <c r="G74" i="3"/>
  <c r="F75" i="3"/>
  <c r="G75" i="3"/>
  <c r="F76" i="3"/>
  <c r="G76" i="3"/>
  <c r="F69" i="3"/>
  <c r="G69" i="3"/>
  <c r="F60" i="3"/>
  <c r="I56" i="3"/>
  <c r="H56" i="3"/>
  <c r="F40" i="3"/>
  <c r="G40" i="3"/>
  <c r="F41" i="3"/>
  <c r="G41" i="3"/>
  <c r="F42" i="3"/>
  <c r="G42" i="3"/>
  <c r="F44" i="3"/>
  <c r="G44" i="3"/>
  <c r="F45" i="3"/>
  <c r="G45" i="3"/>
  <c r="F46" i="3"/>
  <c r="G46" i="3"/>
  <c r="F49" i="3"/>
  <c r="G49" i="3"/>
  <c r="F50" i="3"/>
  <c r="G50" i="3"/>
  <c r="F52" i="3"/>
  <c r="G52" i="3"/>
  <c r="F53" i="3"/>
  <c r="G53" i="3"/>
  <c r="F54" i="3"/>
  <c r="G54" i="3"/>
  <c r="F55" i="3"/>
  <c r="G55" i="3"/>
  <c r="F48" i="3"/>
  <c r="G48" i="3"/>
  <c r="F38" i="3"/>
  <c r="I33" i="3"/>
  <c r="H33" i="3"/>
  <c r="F18" i="3"/>
  <c r="G18" i="3"/>
  <c r="F19" i="3"/>
  <c r="G19" i="3"/>
  <c r="F21" i="3"/>
  <c r="G21" i="3"/>
  <c r="F22" i="3"/>
  <c r="G22" i="3"/>
  <c r="F23" i="3"/>
  <c r="G23" i="3"/>
  <c r="F26" i="3"/>
  <c r="G26" i="3"/>
  <c r="F27" i="3"/>
  <c r="G27" i="3"/>
  <c r="F29" i="3"/>
  <c r="G29" i="3"/>
  <c r="F30" i="3"/>
  <c r="G30" i="3"/>
  <c r="F32" i="3"/>
  <c r="G32" i="3"/>
  <c r="F31" i="3"/>
  <c r="G31" i="3"/>
  <c r="F25" i="3"/>
  <c r="G25" i="3"/>
  <c r="H12" i="3"/>
  <c r="I11" i="3"/>
  <c r="G10" i="3"/>
  <c r="K535" i="1"/>
  <c r="L535" i="1" s="1"/>
  <c r="K534" i="1"/>
  <c r="L534" i="1" s="1"/>
  <c r="K533" i="1"/>
  <c r="L533" i="1" s="1"/>
  <c r="K532" i="1"/>
  <c r="L532" i="1" s="1"/>
  <c r="K525" i="1"/>
  <c r="L525" i="1" s="1"/>
  <c r="K524" i="1"/>
  <c r="L524" i="1" s="1"/>
  <c r="K523" i="1"/>
  <c r="L523" i="1" s="1"/>
  <c r="K522" i="1"/>
  <c r="L522" i="1" s="1"/>
  <c r="K521" i="1"/>
  <c r="L521" i="1" s="1"/>
  <c r="K520" i="1"/>
  <c r="L520" i="1" s="1"/>
  <c r="K403" i="1"/>
  <c r="L403" i="1" s="1"/>
  <c r="K298" i="1"/>
  <c r="L298" i="1" s="1"/>
  <c r="K184" i="1"/>
  <c r="L184" i="1" s="1"/>
  <c r="K489" i="1"/>
  <c r="L489" i="1" s="1"/>
  <c r="K328" i="1"/>
  <c r="L328" i="1" s="1"/>
  <c r="K321" i="1"/>
  <c r="L321" i="1" s="1"/>
  <c r="K320" i="1"/>
  <c r="L320" i="1" s="1"/>
  <c r="K318" i="1"/>
  <c r="L318" i="1" s="1"/>
  <c r="K314" i="1"/>
  <c r="L314" i="1" s="1"/>
  <c r="K215" i="1"/>
  <c r="L215" i="1" s="1"/>
  <c r="K214" i="1"/>
  <c r="L214" i="1" s="1"/>
  <c r="K205" i="1"/>
  <c r="L205" i="1" s="1"/>
  <c r="K53" i="1"/>
  <c r="L53" i="1" s="1"/>
  <c r="K52" i="1"/>
  <c r="L52" i="1" s="1"/>
  <c r="K50" i="1"/>
  <c r="L50" i="1" s="1"/>
  <c r="K37" i="1"/>
  <c r="L37" i="1" s="1"/>
  <c r="K33" i="1"/>
  <c r="L33" i="1" s="1"/>
  <c r="K27" i="1"/>
  <c r="L27" i="1" s="1"/>
  <c r="K25" i="1"/>
  <c r="L25" i="1" s="1"/>
  <c r="H108" i="3" l="1"/>
  <c r="I12" i="3"/>
  <c r="I108" i="3" s="1"/>
  <c r="K413" i="1"/>
  <c r="L413" i="1" s="1"/>
  <c r="K308" i="1"/>
  <c r="L308" i="1" s="1"/>
  <c r="K199" i="1"/>
  <c r="L199" i="1" s="1"/>
  <c r="K15" i="1"/>
  <c r="L15" i="1" s="1"/>
  <c r="H413" i="1"/>
  <c r="H308" i="1"/>
  <c r="H199" i="1"/>
  <c r="H15" i="1"/>
  <c r="K414" i="1"/>
  <c r="K309" i="1"/>
  <c r="K200" i="1"/>
  <c r="K16" i="1"/>
  <c r="K409" i="1"/>
  <c r="L409" i="1" s="1"/>
  <c r="K304" i="1"/>
  <c r="L304" i="1" s="1"/>
  <c r="K195" i="1"/>
  <c r="L195" i="1" s="1"/>
  <c r="K12" i="1"/>
  <c r="L12" i="1" s="1"/>
  <c r="H409" i="1"/>
  <c r="H304" i="1"/>
  <c r="H195" i="1"/>
  <c r="H12" i="1"/>
  <c r="H411" i="1"/>
  <c r="H306" i="1"/>
  <c r="H197" i="1"/>
  <c r="K411" i="1"/>
  <c r="L411" i="1" s="1"/>
  <c r="K306" i="1"/>
  <c r="L306" i="1" s="1"/>
  <c r="K197" i="1"/>
  <c r="L197" i="1" s="1"/>
  <c r="K14" i="1"/>
  <c r="L14" i="1" s="1"/>
  <c r="H14" i="1"/>
  <c r="K11" i="1"/>
  <c r="L11" i="1" s="1"/>
  <c r="K485" i="1"/>
  <c r="L485" i="1" s="1"/>
  <c r="K407" i="1"/>
  <c r="L407" i="1" s="1"/>
  <c r="K302" i="1"/>
  <c r="L302" i="1" s="1"/>
  <c r="K189" i="1"/>
  <c r="L189" i="1" s="1"/>
  <c r="K188" i="1"/>
  <c r="L188" i="1" s="1"/>
  <c r="K10" i="1"/>
  <c r="L10" i="1" s="1"/>
  <c r="K9" i="1"/>
  <c r="L9" i="1" s="1"/>
  <c r="K488" i="1"/>
  <c r="L488" i="1" s="1"/>
  <c r="K193" i="1"/>
  <c r="L193" i="1" s="1"/>
  <c r="K192" i="1"/>
  <c r="L192" i="1" s="1"/>
  <c r="K487" i="1"/>
  <c r="L487" i="1" s="1"/>
  <c r="K486" i="1"/>
  <c r="L486" i="1" s="1"/>
  <c r="K406" i="1"/>
  <c r="L406" i="1" s="1"/>
  <c r="K301" i="1"/>
  <c r="L301" i="1" s="1"/>
  <c r="K191" i="1"/>
  <c r="L191" i="1" s="1"/>
  <c r="K190" i="1"/>
  <c r="L190" i="1" s="1"/>
  <c r="K187" i="1"/>
  <c r="L187" i="1" s="1"/>
  <c r="K8" i="1"/>
  <c r="L8" i="1" s="1"/>
  <c r="K2" i="1"/>
  <c r="L2" i="1" s="1"/>
  <c r="H3" i="1"/>
  <c r="H560" i="1"/>
  <c r="H531" i="1"/>
  <c r="H530" i="1"/>
  <c r="H529" i="1"/>
  <c r="H528" i="1"/>
  <c r="H527" i="1"/>
  <c r="H526" i="1"/>
  <c r="H405" i="1"/>
  <c r="H404" i="1"/>
  <c r="H300" i="1"/>
  <c r="H299" i="1"/>
  <c r="H186" i="1"/>
  <c r="H185" i="1"/>
  <c r="H7" i="1"/>
  <c r="H6" i="1"/>
  <c r="H5" i="1"/>
  <c r="H4" i="1"/>
  <c r="K560" i="1"/>
  <c r="L560" i="1" s="1"/>
  <c r="K531" i="1"/>
  <c r="L531" i="1" s="1"/>
  <c r="K530" i="1"/>
  <c r="L530" i="1" s="1"/>
  <c r="K529" i="1"/>
  <c r="L529" i="1" s="1"/>
  <c r="K528" i="1"/>
  <c r="L528" i="1" s="1"/>
  <c r="K527" i="1"/>
  <c r="L527" i="1" s="1"/>
  <c r="K526" i="1"/>
  <c r="L526" i="1" s="1"/>
  <c r="K405" i="1"/>
  <c r="L405" i="1" s="1"/>
  <c r="K404" i="1"/>
  <c r="L404" i="1" s="1"/>
  <c r="K300" i="1"/>
  <c r="L300" i="1" s="1"/>
  <c r="K299" i="1"/>
  <c r="L299" i="1" s="1"/>
  <c r="K186" i="1"/>
  <c r="L186" i="1" s="1"/>
  <c r="K185" i="1"/>
  <c r="L185" i="1" s="1"/>
  <c r="K7" i="1"/>
  <c r="L7" i="1" s="1"/>
  <c r="K6" i="1"/>
  <c r="L6" i="1" s="1"/>
  <c r="K5" i="1"/>
  <c r="L5" i="1" s="1"/>
  <c r="K4" i="1"/>
  <c r="L4" i="1" s="1"/>
  <c r="K3" i="1"/>
  <c r="L3" i="1" s="1"/>
</calcChain>
</file>

<file path=xl/sharedStrings.xml><?xml version="1.0" encoding="utf-8"?>
<sst xmlns="http://schemas.openxmlformats.org/spreadsheetml/2006/main" count="6337" uniqueCount="808">
  <si>
    <t>key</t>
  </si>
  <si>
    <t>WBS</t>
  </si>
  <si>
    <t>Item Code Description</t>
  </si>
  <si>
    <t>SPECIFIC DESCRIPTION</t>
  </si>
  <si>
    <t>UOM</t>
  </si>
  <si>
    <t>Unit Rate</t>
  </si>
  <si>
    <t>Sub Cont.  Man-hours</t>
  </si>
  <si>
    <t>Materials</t>
  </si>
  <si>
    <t>Equipments</t>
  </si>
  <si>
    <t>Subcontract</t>
  </si>
  <si>
    <t>Total</t>
  </si>
  <si>
    <t>Total Unit Price</t>
  </si>
  <si>
    <t>Fac L1</t>
  </si>
  <si>
    <t>Fac L2</t>
  </si>
  <si>
    <t>Fac L3</t>
  </si>
  <si>
    <t>Fac L4</t>
  </si>
  <si>
    <t>Com L1</t>
  </si>
  <si>
    <t>Com L2</t>
  </si>
  <si>
    <t>Com L2 Descrip</t>
  </si>
  <si>
    <t>Com L3</t>
  </si>
  <si>
    <t>Com L4</t>
  </si>
  <si>
    <t>Contrato</t>
  </si>
  <si>
    <t>Ingenieria</t>
  </si>
  <si>
    <t>Contract Number</t>
  </si>
  <si>
    <t>WBS DESCRIPTION</t>
  </si>
  <si>
    <t>M3</t>
  </si>
  <si>
    <t>4100</t>
  </si>
  <si>
    <t>1000</t>
  </si>
  <si>
    <t>1300</t>
  </si>
  <si>
    <t>Escavaciones Masivas</t>
  </si>
  <si>
    <t>1310</t>
  </si>
  <si>
    <t>1400</t>
  </si>
  <si>
    <t>1420</t>
  </si>
  <si>
    <t>Excavation - Structural</t>
  </si>
  <si>
    <t>Backfill - Structural</t>
  </si>
  <si>
    <t>2000</t>
  </si>
  <si>
    <t>2400</t>
  </si>
  <si>
    <t>2100</t>
  </si>
  <si>
    <t>2110</t>
  </si>
  <si>
    <t>2430</t>
  </si>
  <si>
    <t>Tons</t>
  </si>
  <si>
    <t>3000</t>
  </si>
  <si>
    <t>3100</t>
  </si>
  <si>
    <t>3110</t>
  </si>
  <si>
    <t>3120</t>
  </si>
  <si>
    <t>3140</t>
  </si>
  <si>
    <t>3130</t>
  </si>
  <si>
    <t>M2</t>
  </si>
  <si>
    <t>4000</t>
  </si>
  <si>
    <t>4900</t>
  </si>
  <si>
    <t>EA</t>
  </si>
  <si>
    <t>4500</t>
  </si>
  <si>
    <t>4110</t>
  </si>
  <si>
    <t>5000</t>
  </si>
  <si>
    <t>5690</t>
  </si>
  <si>
    <t>ea</t>
  </si>
  <si>
    <t>5530</t>
  </si>
  <si>
    <t>LM</t>
  </si>
  <si>
    <t>7000</t>
  </si>
  <si>
    <t>7260</t>
  </si>
  <si>
    <t>7210</t>
  </si>
  <si>
    <t>7230</t>
  </si>
  <si>
    <t>7930</t>
  </si>
  <si>
    <t>7820</t>
  </si>
  <si>
    <t>7910</t>
  </si>
  <si>
    <t>Truck Shop</t>
  </si>
  <si>
    <t>Rellenos</t>
  </si>
  <si>
    <t>Neva-810</t>
  </si>
  <si>
    <t xml:space="preserve">ARA-WP / ESTIMACION COSTO DE INVERSION - NIVEL INGENIERIA BÁSICA - REV. C  -  Para aprobación - 16 Noviembre 2007 </t>
  </si>
  <si>
    <t>NEVA-810: TRUCK Shop Construction</t>
  </si>
  <si>
    <t>Excavation - Mass Rock</t>
  </si>
  <si>
    <t>Truck Shop Platform Mass Rock Excavation</t>
  </si>
  <si>
    <t>1320</t>
  </si>
  <si>
    <t>PCAB Neva-900</t>
  </si>
  <si>
    <t>Excavaciones</t>
  </si>
  <si>
    <t>Excavation - Trench</t>
  </si>
  <si>
    <t>Excavaciones en Zanja</t>
  </si>
  <si>
    <t>Excavation - Trench [1.00x0.40 m]</t>
  </si>
  <si>
    <t>Excavaciones en Zanja(1.00m*0.40m)</t>
  </si>
  <si>
    <t>Concrete - Foundations</t>
  </si>
  <si>
    <t>Hormigón fundaciones</t>
  </si>
  <si>
    <t>Concrete - Slab on Grade</t>
  </si>
  <si>
    <t>Hormigón radier</t>
  </si>
  <si>
    <t>2300</t>
  </si>
  <si>
    <t>2320</t>
  </si>
  <si>
    <t>Concrete - Slabs</t>
  </si>
  <si>
    <t>Hormigón losas</t>
  </si>
  <si>
    <t>Extra Heavy Steel (&gt;90 kg/m)</t>
  </si>
  <si>
    <t>Estructura extra pesada (&gt;90 kg/m)</t>
  </si>
  <si>
    <t>Heavy Steel (&gt;60-90 kg/m)</t>
  </si>
  <si>
    <t>Estructura pesada (&gt;60-90 kg/m)</t>
  </si>
  <si>
    <t>Light Steel (0- 30 kg/m)</t>
  </si>
  <si>
    <t>Estructura liviana (0- 30 kg/m)</t>
  </si>
  <si>
    <t>Medium Steel (&gt;30-60 kg/m)</t>
  </si>
  <si>
    <t>Estructura mediana (&gt;30-60 kg/m)</t>
  </si>
  <si>
    <t>Miscellaneous Architectural - Finishings</t>
  </si>
  <si>
    <t>Plantas de Arquitectura (Baños, Puertas, Ventanas, Pisos, Cielos, Alhajamiento, etc.)</t>
  </si>
  <si>
    <t>M2*</t>
  </si>
  <si>
    <t>Roofing and Siding</t>
  </si>
  <si>
    <t>Cubiertas de techos y laterales</t>
  </si>
  <si>
    <t>Bridge Crane Biviga Type (Cap: 35/5 ton)</t>
  </si>
  <si>
    <t>Puente grúa tipo biviga. (Cap: 35/5 ton)</t>
  </si>
  <si>
    <t>Bridge Crane Gantry Type (Cap: 12 ton)</t>
  </si>
  <si>
    <t>Puente grúa tipo Gantry. (Cap: 12 ton)</t>
  </si>
  <si>
    <t>Cable Tray GS - 300 mm</t>
  </si>
  <si>
    <t>Escalerilla recta acero galvanizado 300 mm</t>
  </si>
  <si>
    <t>5800</t>
  </si>
  <si>
    <t>5820</t>
  </si>
  <si>
    <t>Cable Tray GS - 600 mm</t>
  </si>
  <si>
    <t>Escalerilla recta acero galvanizado 600 mm</t>
  </si>
  <si>
    <t>Carrete porta manguera lubricantes(compuesto de cinco carretes de mangueras con pistolas para el cambio y rellenado de lubricantes a los vehículos)</t>
  </si>
  <si>
    <t>Centrifugal Fan (5.400 m3/hr). Nominal Power 5 kw</t>
  </si>
  <si>
    <t>c) Un (1) Ventilador Centrífugo simple(5.400 m3/hr). Potencia nominal 5 kw</t>
  </si>
  <si>
    <t>5420</t>
  </si>
  <si>
    <t>Centrifugal Fan (6.400 m3/hr). Nominal Rating 5 kw</t>
  </si>
  <si>
    <t>b) Un (1) Ventilador Centrífugo simple(6.400 m3/hr). Potencia nominal 5 kw</t>
  </si>
  <si>
    <t>Coolant Distribution Pump (Cap: 5 m3/hr)</t>
  </si>
  <si>
    <t>Bomba distribución refrigerante. (Cap: 5 m3/hr)</t>
  </si>
  <si>
    <t>5410</t>
  </si>
  <si>
    <t>Coolant Storage Tank (Cap: 5 m3. D= 1.65 m; H= 2.40 m)</t>
  </si>
  <si>
    <t>Estanque almacenamiento Refrigerante (Cap: 5 m3. Diám = 1.65 m; Alto= 2.40 m)</t>
  </si>
  <si>
    <t xml:space="preserve">Tons </t>
  </si>
  <si>
    <t>5200</t>
  </si>
  <si>
    <t>5210</t>
  </si>
  <si>
    <t>Differential Oil Distribution Pump (Cap: 5 m3/hr)</t>
  </si>
  <si>
    <t>Bomba distribución aceite diferencial. (Cap: 5 m3/hr)</t>
  </si>
  <si>
    <t>Differential Oil Storage Tank (Cap: 5 m3. D=1.65 m; H=2.40 m)</t>
  </si>
  <si>
    <t>Estanque almacenamiento Aceite diferenciales (Cap: 5 m3. Diám = 1.65 m; Alto= 2.40 m)</t>
  </si>
  <si>
    <t>Discharge Pump from Tank TK-18 to Incinerator (Cap: 10 m3/hr)</t>
  </si>
  <si>
    <t>Bomba  descarga estanque TK-18 a Planta Incinerador(Cap:  10 m3/hr)</t>
  </si>
  <si>
    <t>Discharge Pump from Tank TK-19 to Incinerator (Cap: 20 m3/hr)</t>
  </si>
  <si>
    <t>Bomba  descarga estanque TK-19 a Planta Incinerador(Cap:  20 m3/hr)</t>
  </si>
  <si>
    <t>Discharge Pump from Truck to Tank (TK-12 a TK-16. Cap:50 m3/hr)</t>
  </si>
  <si>
    <t>Bomba descarga camión a Estanque. (TK-12 a TK-16. Cap: 50 m3/hr)</t>
  </si>
  <si>
    <t>Engine Oil Collector Pump (Cap: 5 m3/hr)</t>
  </si>
  <si>
    <t>Bomba retiro de aceite desde carter de motor. (Cap: 5 m3/hr)</t>
  </si>
  <si>
    <t>Engine Oil Distribution Pump (Cap: 5 m3/hr)</t>
  </si>
  <si>
    <t>Bomba distribución aceite motor. (Cap: 5 m3/hr)</t>
  </si>
  <si>
    <t>Engine Oil Storage Tank (Cap: 10 m3. D=2.10 m; H=2.90 m)</t>
  </si>
  <si>
    <t>Estanque almacenamiento Aceite motor (Cap: 10 m3. Diám = 2.10 m; Alto= 2.90 m)</t>
  </si>
  <si>
    <t>Fan - Centrifugal (9.700 m3/hr). Nominal Power 5 kw</t>
  </si>
  <si>
    <t>a) Un (1) Ventilador Centrífugo simple(9.700 m3/hr). Potencia nominal 5 kw</t>
  </si>
  <si>
    <t>HVAC System - Offices</t>
  </si>
  <si>
    <t>Sistema de Calefacción y Ventilación de Oficinas; incluye:</t>
  </si>
  <si>
    <t>5700</t>
  </si>
  <si>
    <t>5710</t>
  </si>
  <si>
    <t>Hydraulic Oil Distribution Pump (Cap: 5 m3/hr)</t>
  </si>
  <si>
    <t>Bomba distribución aceite hidraulico. (Cap: 5 m3/hr)</t>
  </si>
  <si>
    <t>Hydraulic Oil Storage Tank (Cap: 10 m3. D=2.10 m; H=2.90 m)</t>
  </si>
  <si>
    <t>Estanque almacenamiento Aceite hidráulico (Cap: 10 m3. Diám = 2.10 m; Alto= 2.90 m)</t>
  </si>
  <si>
    <t>Load Elevator (Cap: 4.000 kg)</t>
  </si>
  <si>
    <t>Monta carga (Cap: 4.000 kg)</t>
  </si>
  <si>
    <t>Lube Grease Pump (Cap: 0,20 m3/hr)</t>
  </si>
  <si>
    <t>Bomba para grasa lubricante. (Cap: 0,20 m3/hr)</t>
  </si>
  <si>
    <t>Main Shop Fume Exhaust System</t>
  </si>
  <si>
    <t>Sistema de Extracción de Gases  Taller Principal,  Incluye:</t>
  </si>
  <si>
    <t>Main Shop Ventilating System</t>
  </si>
  <si>
    <t xml:space="preserve">Sistema de Ventilación Taller Principal,  Incluye: </t>
  </si>
  <si>
    <t>Multi-blade Insulated Motorized Door - All In (W=10 m, H=5 m)</t>
  </si>
  <si>
    <t>Portón motorizado multihoja con aislación térmica, contrapesos, guías, elementos de fijación.( Ancho: 10 m*Alto: 5 m)</t>
  </si>
  <si>
    <t>Multi-blade Insulated Motorized Door - All In (W=12 m, H=10 m)</t>
  </si>
  <si>
    <t>Portón motorizado multihoja con aislación térmica, contrapesos, guías, elementos de fijación.( Ancho: 12 m*Alto: 10 m). Incluye:</t>
  </si>
  <si>
    <t>Multi-blade Insulated Motorized Door - All In (W=4 m, H=5 m)</t>
  </si>
  <si>
    <t>Portón motorizado multihoja con aislación térmica, contrapesos, guías, elementos de fijación.( Ancho: 4 m*Alto: 5 m)</t>
  </si>
  <si>
    <t>Other Lubes Collector Pump (Cap: 2 m3/hr)</t>
  </si>
  <si>
    <t>Bomba para retiro de otros aceites. (Cap: 2 m3/hr)</t>
  </si>
  <si>
    <t>Plant Air System (Cap: 25 m3/min)</t>
  </si>
  <si>
    <t xml:space="preserve">Sistema de Compresón de aire industrial (Cap: 25 m3/min) - Incluye: </t>
  </si>
  <si>
    <t>Sewage Water Recirculation Pump (Cap:10 m3/hr)</t>
  </si>
  <si>
    <t>Bomba de recirculación agua sanitaria. (Cap: 10 m3/hr)</t>
  </si>
  <si>
    <t>Transmission Oil Distribution Pump (Cap: 5 m3/hr)</t>
  </si>
  <si>
    <t>Bomba distribución aceite transmisión. (Cap: 5 m3/hr)</t>
  </si>
  <si>
    <t>Transmission Oil Storage Tank (Cap: 13 m3. D=2.25 m; H=3.15 m)</t>
  </si>
  <si>
    <t>Estanque almacenamiento Aceite transmisión (Cap: 13 m3. Diám = 2.25 m; Alto= 3.15 m)</t>
  </si>
  <si>
    <t>Truck Shop Elevator (Otis 2000 VF MRL - Cap: 630 kg)</t>
  </si>
  <si>
    <t>Ascensor  Taller de Camiones(Otis 2000 VF MRL Cap: 630 kg)</t>
  </si>
  <si>
    <t>Waste Engine Oil Storage Tank (Cap: 15 m3)</t>
  </si>
  <si>
    <t>Estanque almacenamiento aceite motor usado (Cap: 15 m3)</t>
  </si>
  <si>
    <t>Waste Oil Storage Tank (Cap: 30 m3. D=3.30 m; H=4.05 m)</t>
  </si>
  <si>
    <t>Estanque almacenamiento aceite usados (Cap: 30 m3. Diám = 3.30 m; Alto= 4.05 m)</t>
  </si>
  <si>
    <t>Fittings</t>
  </si>
  <si>
    <t>Fittings y accesorios</t>
  </si>
  <si>
    <t>Gate Valve 1"</t>
  </si>
  <si>
    <t>Gate Valve 1/2"</t>
  </si>
  <si>
    <t>Gate Valve 11/2"</t>
  </si>
  <si>
    <t>Gate Valve 2"</t>
  </si>
  <si>
    <t>Gate Valve 21/2"</t>
  </si>
  <si>
    <t>Gate Valve 3"</t>
  </si>
  <si>
    <t>Gate Valve 3/4"</t>
  </si>
  <si>
    <t>Gate Valve 4"</t>
  </si>
  <si>
    <t>Gate Valve 6"</t>
  </si>
  <si>
    <t>Pipe CS 1/2" ASTM A53 GrB Std., A/G</t>
  </si>
  <si>
    <t>Cañería 1/2" ASTM A53 GrB Std., sobre terreno</t>
  </si>
  <si>
    <t>Pipe CS 10" ASTM A53 GrB Std., A/G</t>
  </si>
  <si>
    <t>Cañería 10" ASTM A53 GrB Std., sobre terreno</t>
  </si>
  <si>
    <t>Pipe CS 11/2" ASTM A53 GrB Std., A/G</t>
  </si>
  <si>
    <t>Cañería 11/2" ASTM A53 GrB Std., sobre terreno</t>
  </si>
  <si>
    <t>Pipe CS 2" ASTM A53 GrB Std., A/G</t>
  </si>
  <si>
    <t>Cañería 2" ASTM A53 GrB Std., sobre terreno</t>
  </si>
  <si>
    <t>Pipe CS 21/2" ASTM A53 GrB Std., A/G</t>
  </si>
  <si>
    <t>Cañería 21/2" ASTM A53 GrB Std., sobre terreno</t>
  </si>
  <si>
    <t>Pipe CS 3/4" ASTM A53 GrB Std., A/G</t>
  </si>
  <si>
    <t>Cañería 3/4" ASTM A53 GrB Std., sobre terreno</t>
  </si>
  <si>
    <t>Pipe CS 4" ASTM A53 GrB Std., A/G</t>
  </si>
  <si>
    <t>Cañería 4" ASTM A53 GrB Std., sobre terreno</t>
  </si>
  <si>
    <t>Pipe CS 6" ASTM A53 GrB Std., A/G</t>
  </si>
  <si>
    <t>Cañería 6" ASTM A53 GrB Std., sobre terreno</t>
  </si>
  <si>
    <t>Banco de Ducto 16 ductos 3"</t>
  </si>
  <si>
    <t>7250</t>
  </si>
  <si>
    <t>Cable  EVALEX -C o similar Tensión de Servicio 300 V, Temperatura de Servicio 105ºC, 1*2/C # 16 AWG</t>
  </si>
  <si>
    <t>EVALEX -C o similar Tensión de Servicio 300 V, Temperatura de Servicio 105ºC, 1*2/C # 16 AWG</t>
  </si>
  <si>
    <t>Cable # 2/0 AWG Bare Copper</t>
  </si>
  <si>
    <t>Cable # 2/0 AWG cu desnudo</t>
  </si>
  <si>
    <t>7700</t>
  </si>
  <si>
    <t>7780</t>
  </si>
  <si>
    <t>Cable # 4/0 AWG Bare Copper</t>
  </si>
  <si>
    <t>Cable # 4/0 AWG cu desnudo</t>
  </si>
  <si>
    <t>Cable 1/C # 4/0 AWG</t>
  </si>
  <si>
    <t>1/c ·# 4/0 AWG</t>
  </si>
  <si>
    <t>Cable 1/C #12 AWG tipo EVA</t>
  </si>
  <si>
    <t>Cable 1/C 500 MCM</t>
  </si>
  <si>
    <t>1/c · 500 MCM</t>
  </si>
  <si>
    <t>Cable 1/C# 12 AWG</t>
  </si>
  <si>
    <t>1/C# 12 AWG</t>
  </si>
  <si>
    <t>Cable 3/C # 10 AWG+G</t>
  </si>
  <si>
    <t>1x3/c ·# 10 AWG+G</t>
  </si>
  <si>
    <t>Cable 3/C #4 AWG+G tipo EVA-TC o equivalente</t>
  </si>
  <si>
    <t>Cable 3/C ·# 1/0 AWG</t>
  </si>
  <si>
    <t>1x3/c ·# 1/0 AWG</t>
  </si>
  <si>
    <t>Cable 3/C ·# 12 AWG+G</t>
  </si>
  <si>
    <t>1x3/c ·# 12 AWG+G</t>
  </si>
  <si>
    <t>Cable 3/C ·# 2 AWG+G</t>
  </si>
  <si>
    <t>1x3/c ·# 2 AWG+G</t>
  </si>
  <si>
    <t>Cable 3/C ·# 6 AWG+G</t>
  </si>
  <si>
    <t>1x3/c ·# 6 AWG+G</t>
  </si>
  <si>
    <t>Cable 3/C ·# 8 AWG+G</t>
  </si>
  <si>
    <t>1x3/c ·# 8 AWG+G</t>
  </si>
  <si>
    <t>Cable 3/C 250 MCM, 25 kV. XAT-TC ó equivalente.</t>
  </si>
  <si>
    <t>Cable 1x3/c 250 MCM, 25 kV. XAT-TC ó equivalente.</t>
  </si>
  <si>
    <t>Cable 3/C 4/0 AWG, 25 kV. XAT-TC ó equivalente.</t>
  </si>
  <si>
    <t>Cable 1x3/c 4/0 AWG, 25 kV. XAT-TC ó equivalente.</t>
  </si>
  <si>
    <t>Cable 5/C #4 AWG+G tipo EVA-TC o equivalente</t>
  </si>
  <si>
    <t>Cable 7/C # 14 AWG</t>
  </si>
  <si>
    <t>1x7/c # 14 AWG</t>
  </si>
  <si>
    <t>Cable Bare Copper 2/0 AWG, 19 hebras.</t>
  </si>
  <si>
    <t>Cable de cobre desnudo 2/0 AWG, 19 hebras.</t>
  </si>
  <si>
    <t>Cable Conductor 1/C # 12 AWG</t>
  </si>
  <si>
    <t>Cable Conductor 1x1/C # 12 AWG</t>
  </si>
  <si>
    <t>Cable Conductor 4/C # 10 AWG</t>
  </si>
  <si>
    <t>Cable Conductor 1x4/C # 10 AWG</t>
  </si>
  <si>
    <t>Cable Conductor 4/C # 12 AWG</t>
  </si>
  <si>
    <t>Cable Conductor 1x4/C # 12 AWG</t>
  </si>
  <si>
    <t>Cable Conductor 4/C # 14 AWG</t>
  </si>
  <si>
    <t>Cable Conductor 1x4/C # 14 AWG</t>
  </si>
  <si>
    <t>Cable Conductor 4/C # 8 AWG</t>
  </si>
  <si>
    <t>Cable Conductor 1x4/C # 8 AWG</t>
  </si>
  <si>
    <t>Cable EVALEX -M o similar Tensión de Servicio 600 V, Temperatura de Servicio 90ºC, 1*3/C # 14 AWG</t>
  </si>
  <si>
    <t>tipo EVALEX -M o similar Tensión de Servicio 600 V, Temperatura de Servicio 90ºC, 1*3/C # 14 AWG</t>
  </si>
  <si>
    <t>Cable EVALEX -M o similar Tensión de Servicio 600 V, Temperatura de Servicio 90ºC, 1*4/C # 12 AWG</t>
  </si>
  <si>
    <t>tipo EVALEX -M o similar Tensión de Servicio 600 V, Temperatura de Servicio 90ºC, 1*4/C # 12 AWG</t>
  </si>
  <si>
    <t>Cable EVALEX -M o similar Tensión de Servicio 600 V, Temperatura de Servicio 90ºC, 1*5/C # 14 AWG</t>
  </si>
  <si>
    <t>tipo EVALEX -M o similar Tensión de Servicio 600 V, Temperatura de Servicio 90ºC, 1*5/C # 14 AWG</t>
  </si>
  <si>
    <t>Calefactor eléctrico equipado con conjunto de control  (Potencia 28,5 kw/un)</t>
  </si>
  <si>
    <t>7950</t>
  </si>
  <si>
    <t>Camarillas</t>
  </si>
  <si>
    <t>Manholes</t>
  </si>
  <si>
    <t>Canaleta Legrand 100X50 mm</t>
  </si>
  <si>
    <t>7810</t>
  </si>
  <si>
    <t>Cathodic Protection</t>
  </si>
  <si>
    <t xml:space="preserve">Sistema de Protección Catódica Tanque de agua(Estanques TK: 09, 10, 11 y 19) </t>
  </si>
  <si>
    <t>7510</t>
  </si>
  <si>
    <t xml:space="preserve">Centro de Control de Motores 400V, 1200A, 7 Columnas. </t>
  </si>
  <si>
    <t>7610</t>
  </si>
  <si>
    <t>Conduit - GRS 1 " ANSI 80.1</t>
  </si>
  <si>
    <t>Conduit Ac. Galvanizado 1 " ANSI 80.1</t>
  </si>
  <si>
    <t>Conduit - GRS 1 1/2" ANSI 80.1</t>
  </si>
  <si>
    <t>Conduit Ac. Galvanizado 1 1/2" ANSI 80.1</t>
  </si>
  <si>
    <t>Conduit - GRS 1"</t>
  </si>
  <si>
    <t>CAG 1"</t>
  </si>
  <si>
    <t>Conduit - GRS 3/4"</t>
  </si>
  <si>
    <t>CAG 3/4"</t>
  </si>
  <si>
    <t>Conduits CAG 3/4"</t>
  </si>
  <si>
    <t>Conduit - GRS 3/4" ANSI C80-1</t>
  </si>
  <si>
    <t>Conduit Rígido de Acero Galvanizado, ANSI C80-1. Diámetro 3/4"</t>
  </si>
  <si>
    <t>Conduit Flexible Metálico Revestido con PVC. Diámetro 1/2"</t>
  </si>
  <si>
    <t>Conexiones termofusiones</t>
  </si>
  <si>
    <t>Diámetro 1"</t>
  </si>
  <si>
    <t>Diámetro 1-1/2"</t>
  </si>
  <si>
    <t>Diámetro 2"</t>
  </si>
  <si>
    <t>Diámetro 3"</t>
  </si>
  <si>
    <t>Diámetro 3/4"</t>
  </si>
  <si>
    <t>Ducto de Barras 3x5000 A, 400 V, 10 m</t>
  </si>
  <si>
    <t>Electric Tracing Cañerias Area Taller Camiones (Incluye accesorios)</t>
  </si>
  <si>
    <t>Enchufes Hembras 2X10A</t>
  </si>
  <si>
    <t>Equipos de Emergencia 2*60 W, 3 hrs</t>
  </si>
  <si>
    <t>7790</t>
  </si>
  <si>
    <t>Fluorescente 1*36W Estanca</t>
  </si>
  <si>
    <t>7720</t>
  </si>
  <si>
    <t>Foco Embutido Fluorescente 2X26W</t>
  </si>
  <si>
    <t>Grupo Generador Diesel 1500 kVA, F.P. 0,85</t>
  </si>
  <si>
    <t>7330</t>
  </si>
  <si>
    <t>Interruptor 9/15</t>
  </si>
  <si>
    <t>7920</t>
  </si>
  <si>
    <t>Kits de mufas trifásicas cables 3/C #4/0 AWG+G(25kV) Altitud 4.850 m</t>
  </si>
  <si>
    <t>Lightning Arrestor</t>
  </si>
  <si>
    <t>Sistema de Pararrayos</t>
  </si>
  <si>
    <t>7130</t>
  </si>
  <si>
    <t xml:space="preserve">Lighting Transformer 150 kVA, 400/ 400-231 V </t>
  </si>
  <si>
    <t xml:space="preserve">Transformador de Alumbrado 150 kVA, 400/ 400-231 V </t>
  </si>
  <si>
    <t>Luminaria 150 W HM Tipo Campana</t>
  </si>
  <si>
    <t>7710</t>
  </si>
  <si>
    <t>Luminaria 250 W HM Tipo Campana</t>
  </si>
  <si>
    <t>Luminaria 400 W HM Tipo Campana</t>
  </si>
  <si>
    <t>Luminaria Adosada a Muro 150W HPS</t>
  </si>
  <si>
    <t>Luminaria Fl. Emergencia Señalética</t>
  </si>
  <si>
    <t>Luminaria Fluorescente embutida 3X18W</t>
  </si>
  <si>
    <t>Luminaria Fluorescente embutida 3X18W con kit de emergencia</t>
  </si>
  <si>
    <t>Luminaria Fluorescente sobrepuesta 2X36W</t>
  </si>
  <si>
    <t>Luminaria Fluorescente sobrepuesta 2X36W con kit de emergencia</t>
  </si>
  <si>
    <t>Luminaria Fluorescente sobrepuesta 3X18W</t>
  </si>
  <si>
    <t>Luminaria Fluorescente sobrepuesta 3X18W con kit de emergencia</t>
  </si>
  <si>
    <t>Luminaria Tipo Alumbrado público 400 W HPS</t>
  </si>
  <si>
    <t>Poste 10 m con un foco de 400 W</t>
  </si>
  <si>
    <t>7110</t>
  </si>
  <si>
    <t>Reflector 400 W HM</t>
  </si>
  <si>
    <t>Retape</t>
  </si>
  <si>
    <t>Safety Switch 200A, 400 V Nema 4 sin fusibles</t>
  </si>
  <si>
    <t>Switchgear 400 V, 5000A, 2 entrada, 12 salidas (Equipo corresponde a S/E Principal 230 kV)</t>
  </si>
  <si>
    <t>Tablero de enchufes 2 ench. 3x32A, 380V 2 Ench. 16A, 220 V</t>
  </si>
  <si>
    <t>Tablero de enchufes 2 ench. 3x32A, 380V 2 Ench. 32A, 24 VCC</t>
  </si>
  <si>
    <t>Tablero Distribución de Alumbrado 380-231 V, Edificio Oficinas 1º piso a 5º piso</t>
  </si>
  <si>
    <t>Tablero Distribución de Alumbrado 380-231 V, Taller de Camiones</t>
  </si>
  <si>
    <t>Tablero Distribución de Fuerza 380-231 V, Edificio Oficinas 1º piso a 5º piso</t>
  </si>
  <si>
    <t>Tablero Distribución de Fuerza 380-231 V, Taller de Camiones</t>
  </si>
  <si>
    <t xml:space="preserve">Tablero General Alumbrado 380-231 V </t>
  </si>
  <si>
    <t xml:space="preserve">Tablero General Fuerza 380-231 V </t>
  </si>
  <si>
    <t xml:space="preserve">Transformer 2500 kVA, 23000/ 400 V </t>
  </si>
  <si>
    <t xml:space="preserve">Transformador 2500 kVA, 23000/ 400 V </t>
  </si>
  <si>
    <t>Control Damper - Powered (includes Local Pushbutton Stations On/Off and Position Switches)</t>
  </si>
  <si>
    <t>Damper de Control Motorizado(Incluye Botoneras Local Abrir/Cerrar e Interruptores de Posición)</t>
  </si>
  <si>
    <t>8000</t>
  </si>
  <si>
    <t>8600</t>
  </si>
  <si>
    <t>8610</t>
  </si>
  <si>
    <t>Flow Switch - Thermal Dispertion</t>
  </si>
  <si>
    <t>Interruptor de Flujo tipo dispersión térmica</t>
  </si>
  <si>
    <t>Junction Box 100X100X100</t>
  </si>
  <si>
    <t>Caja 100X100X100</t>
  </si>
  <si>
    <t>Level Transmitter - Type Radar FF (Includes Local Level Indicator)</t>
  </si>
  <si>
    <t>Transmisor de Nivel tipo Radar FF(Incluye Indicador de Nivel Local)</t>
  </si>
  <si>
    <t>Cámaras de Inspección y Medidas</t>
  </si>
  <si>
    <t>Pressure Meter</t>
  </si>
  <si>
    <t>Manómetro</t>
  </si>
  <si>
    <t>Pressure Meter - with Seal</t>
  </si>
  <si>
    <t>Manómetro con Sello</t>
  </si>
  <si>
    <t>Pull Box 100X100X60mm</t>
  </si>
  <si>
    <t>Cajas Pull Box 100X100X60 mm</t>
  </si>
  <si>
    <t>Cajas pull box 100X100X60mm</t>
  </si>
  <si>
    <t>Cajas pull box de 100*100*60 mm</t>
  </si>
  <si>
    <t>Pushbutton Stations - Lighting</t>
  </si>
  <si>
    <t>Botoneras de Control para alumbrado</t>
  </si>
  <si>
    <t>Pushbutton Stations - Motor</t>
  </si>
  <si>
    <t>Botoneras motor</t>
  </si>
  <si>
    <t>Temperature Transmitter FF (Includes Sensor Type RTD PT-100)</t>
  </si>
  <si>
    <t>Transmisor de Temperatura FF(Incluye Sensor Tipo RTD PT-100)</t>
  </si>
  <si>
    <t>Flow Transmitter - Vol / Mass Type FF 3" (includes Flowmeter Type Coriolis)</t>
  </si>
  <si>
    <t>Transmisor de Flujo Vol / Mas FF de 3"(Incluye Medidor de Flujo tipo Coriolis)</t>
  </si>
  <si>
    <t>Flow Transmitter - Vol / Mass Type FF 4" (includes Flowmeter Type Coriolis)</t>
  </si>
  <si>
    <t>Transmisor de Flujo Vol / Mas FF de 4"(Incluye Medidor de Flujo tipo Coriolis)</t>
  </si>
  <si>
    <t>Ultrasonic Level Transmitter FF (includes Ultrasonic Level Sensor)</t>
  </si>
  <si>
    <t>Transmisor de Nivel Tipo Ultrasónico FF(Incluye Sensor Nivel Ultrasónico)</t>
  </si>
  <si>
    <t>Ball Control Valve Type On-Off 1"</t>
  </si>
  <si>
    <t>Válvula de Control On-Off tipo Bola. Diámetro 1"</t>
  </si>
  <si>
    <t>Rellenos Estructurales</t>
  </si>
  <si>
    <t>Neva-842CC</t>
  </si>
  <si>
    <t>Truck Wash Facility</t>
  </si>
  <si>
    <t>Excavaciones Estructurales</t>
  </si>
  <si>
    <t>Hormigón losas Decantadores</t>
  </si>
  <si>
    <t>Concrete - Tank Foundations</t>
  </si>
  <si>
    <t>Hormigón Fundación Estanque Agua TK-010 y TK-011</t>
  </si>
  <si>
    <t>Hormigón Fundación Estanque Agua TK-09</t>
  </si>
  <si>
    <t>Concrete - Walls</t>
  </si>
  <si>
    <t>Hormigón losas, muros y pilares</t>
  </si>
  <si>
    <t>Hormigón muros decantadores</t>
  </si>
  <si>
    <t>Buildings - All In (Truck Wash)</t>
  </si>
  <si>
    <t>Sala Eléctrica Prefabicada Taller Lavado 8.00 x3.50 (28 m2)</t>
  </si>
  <si>
    <t>Acid Water Treatment Plant (Cap: 8 m3/hr)</t>
  </si>
  <si>
    <t>Planta de tratamiento de agua ácida (Cap: 8 m3/hr)</t>
  </si>
  <si>
    <t>Cable Tray - GS 300 mm</t>
  </si>
  <si>
    <t>Cable Tray - GS 600 mm</t>
  </si>
  <si>
    <t>Filter (Cap: 8 m3/hr)</t>
  </si>
  <si>
    <t>Filtro (Cap: 8 m3/hr)</t>
  </si>
  <si>
    <t>Fire Water Storage Tank (Cap: 450 m3. D= 9.60 m; H= 6.20 m)</t>
  </si>
  <si>
    <t>Estanque almacenamiento Agua Sistema contra Incendio. (Cap: 450 m3. Diám = 9.60 m; Alto= 6.20 m)</t>
  </si>
  <si>
    <t>High Pressure Wash Pump (Cap: 2 m3/hr)</t>
  </si>
  <si>
    <t>Bomba lavado alta presión (Cap: 2 m3/hr)</t>
  </si>
  <si>
    <t>Horizontal Centrifugal Pump, Diesel Driven (Fire Water Pump) (Cap: 170 m3/hr)</t>
  </si>
  <si>
    <t>Bomba centrífuga horizontal, accionamiento motor diesel (Bomba agua contra incendio) (Cap: 170 m3/hr)</t>
  </si>
  <si>
    <t>Horizontal Centrifugal Pump, ElectricalDriven (Fire Water Pump) (Cap: 170 m3/hr)</t>
  </si>
  <si>
    <t>Bomba centrífuga horizontal, accionamiento motor eléctrico (Bomba agua contra incendio) (Cap: 170 m3/hr)</t>
  </si>
  <si>
    <t>Insulated Multi Blade Motorized Door (W= 12 m, H=10 m)</t>
  </si>
  <si>
    <t>Portón motorizado multihoja con aislación térmica, contrapesos, guías, elementos de fijación. ( Ancho: 12 m*Alto: 10 m). Incluye:</t>
  </si>
  <si>
    <t>Insulated Multi Blade Motorized Door (W= 4 m, H= 3 m)</t>
  </si>
  <si>
    <t>Portón motorizado multihoja con aislación térmica, contrapesos, guías, elementos de fijación. ( Ancho: 4 m*Alto: 3 m)</t>
  </si>
  <si>
    <t>Oil Discharge Pump from Oil-Water Separator (Cap: 3 m3/hr)</t>
  </si>
  <si>
    <t>Bomba descarga de aceite del separador agua-aceite (Cap: 3 m3/hr)</t>
  </si>
  <si>
    <t>Oil Recovery Pump (Cap: 5 m3/hr)</t>
  </si>
  <si>
    <t>Bomba de aceite recuperado(Cap: 5 m3/hr)</t>
  </si>
  <si>
    <t>Potable Water Pump (Cap: 10 m3/hr)</t>
  </si>
  <si>
    <t>Bombas agua potable (Cap: 10 m3/hr)</t>
  </si>
  <si>
    <t>Potable Water Storage Tank (Cap: 450 m3. D= 9.60 m; H= 6.20 m)</t>
  </si>
  <si>
    <t>Estanque de agua potable. (Cap: 450 m3. Diám = 9.60 m; Alto= 6.20 m)</t>
  </si>
  <si>
    <t>Process Water Storage Tank (Cap: 350 m3. D= 8.90 m; H= 6.20 m)</t>
  </si>
  <si>
    <t>Estanque almacenamiento Agua Industrial. (Cap: 350 m3. Diám = 8.90 m; Alto= 6.20 m)</t>
  </si>
  <si>
    <t>Recirculating Pump (Cap: 2 m3/hr)</t>
  </si>
  <si>
    <t>Bomba recirculación (Cap: 2 m3/hr)</t>
  </si>
  <si>
    <t>Rotating Monitors for Truck Wash</t>
  </si>
  <si>
    <t>Monitores giratorios para lavado camiones</t>
  </si>
  <si>
    <t>Sewage Treatment Plant (Cap: 30 m3/hr)</t>
  </si>
  <si>
    <t>Planta de tratamiento de aguas servidas (Cap: 30 m3/hr)</t>
  </si>
  <si>
    <t>Solid Precipitator (Cap: 8 m3/hr)</t>
  </si>
  <si>
    <t>Decantador de sólidos (Cap: 8 m3/hr)</t>
  </si>
  <si>
    <t>Straight Hook 1 m</t>
  </si>
  <si>
    <t>Gancho Recto 1 m</t>
  </si>
  <si>
    <t>Truck Wash Pump (Cap: 16 m3/hr)</t>
  </si>
  <si>
    <t>Bomba agua lavado vehículos (Cap: 16 m3/hr)</t>
  </si>
  <si>
    <t>Wash Water Hose Reel (D= 1/2", L= 23 m)</t>
  </si>
  <si>
    <t>Carrete de lavado porta manguera agua (Diám.: 1/2" x largo 23 m)</t>
  </si>
  <si>
    <t>Wash Water Recovery Pump (Cap: 8 m3/hr)</t>
  </si>
  <si>
    <t>Bomba agua recuperada de lavado (Cap: 8 m3/hr)</t>
  </si>
  <si>
    <t>Water-Oil Separator (Cap: 8 m3/hr)</t>
  </si>
  <si>
    <t>Separador de agua-aceite. (Cap: 8 m3/hr)</t>
  </si>
  <si>
    <t>5660</t>
  </si>
  <si>
    <t>Cable 1/C #10 AWG tipo EVA-TC o equivalente</t>
  </si>
  <si>
    <t>Cable 1/C #12 AWG</t>
  </si>
  <si>
    <t>Cable 3/C ·# 4 AWG+G</t>
  </si>
  <si>
    <t>1x3/c ·# 4 AWG+G</t>
  </si>
  <si>
    <t>Cable 4/C #4 AWG XTMU-TC o equivalente</t>
  </si>
  <si>
    <t>Cable 4/C #6 AWG XTMU-TC o equivalente</t>
  </si>
  <si>
    <t>Cable Conductor 5/C # 14 AWG</t>
  </si>
  <si>
    <t>Cable Conductor 1x5/C # 14 AWG</t>
  </si>
  <si>
    <t>Cable EVALEX -C o similar Tensión de Servicio 300 V, Temperatura de Servicio 105ºC, 1*2/C # 16 AWG</t>
  </si>
  <si>
    <t>Cable EVALEX -C o similar Tensión de Servicio 300 V, Temperatura de Servicio 105ºC, 1*3/C # 16 AWG</t>
  </si>
  <si>
    <t>EVALEX -C o similar Tensión de Servicio 300 V, Temperatura de Servicio 105ºC, 1*3/C # 16 AWG</t>
  </si>
  <si>
    <t>Conduit - GRS 3/4" ANSI C80-2</t>
  </si>
  <si>
    <t>Electric Tracing Cañerias Area Taller Lavado (Incluye accesorios)</t>
  </si>
  <si>
    <t>Equipo Fluorescente 2*36W Estanca</t>
  </si>
  <si>
    <t>Tablero Distribución de Fuerza y Alumbrado 380-231 V, Taller de lavado</t>
  </si>
  <si>
    <t>Junction Box 100X100X101</t>
  </si>
  <si>
    <t>Junction Box 100X100X60</t>
  </si>
  <si>
    <t>Caja 100X100X60</t>
  </si>
  <si>
    <t>Level Switch - Floating Type</t>
  </si>
  <si>
    <t>Interruptor de Nivel tipo Flotador</t>
  </si>
  <si>
    <t>Pressure Transmitter</t>
  </si>
  <si>
    <t>Transmisor de Presión</t>
  </si>
  <si>
    <t>Selector Local/Remote - Pilot Light</t>
  </si>
  <si>
    <t>Selector Local/Remoto  Local, Luz Piloto</t>
  </si>
  <si>
    <t>Thermostat for High and Low Temperature</t>
  </si>
  <si>
    <t>Termostato de Alta y Baja Temperatura</t>
  </si>
  <si>
    <t>Service Station</t>
  </si>
  <si>
    <t>Hormigón Fundaciones</t>
  </si>
  <si>
    <t xml:space="preserve">Hormigón radier </t>
  </si>
  <si>
    <t>Air Hose Reel (D= 1/2", L= 11 m)</t>
  </si>
  <si>
    <t xml:space="preserve">Carrete porta mangueras para aire(Diám.: 1/2" x largo 11 m).             </t>
  </si>
  <si>
    <t>Coolant Distribution Pump (Cap: 0,75 m3/hr)</t>
  </si>
  <si>
    <t>Bomba distribución refrigerante. (Cap: 0,75 m3/hr)</t>
  </si>
  <si>
    <t>Estanque de almac. de Refrigerante. (Cap: 5 m3. Diám = 1.65 m; Alto= 2.40 m))</t>
  </si>
  <si>
    <t>Diesel Refueling Pump (Cap: 60 m3/hr)</t>
  </si>
  <si>
    <t>Bomba despacho Diesel. (Cap: 60 m3/hr)</t>
  </si>
  <si>
    <t>Diesel Refueling Pump for Light Vehicles (Cap: 1,2 m3/hr)</t>
  </si>
  <si>
    <t>Bomba despacho Diesel Vehículos Livianos. (Cap: 1,2 m3/hr)</t>
  </si>
  <si>
    <t>Differential Oil Distribution Pump (Cap: 0,75 m3/hr)</t>
  </si>
  <si>
    <t>Bomba distribución aceite diferencial. (Cap: 0,75 m3/hr)</t>
  </si>
  <si>
    <t>Differential Oil Storage Tank (Cap: 5 m3. D= 1.65 m; H= 2.40 m)</t>
  </si>
  <si>
    <t>Estanque almac.aceite de diferenciales y mandos finales. (Cap: 5 m3. Diám = 1.65 m; Alto= 2.40 m)</t>
  </si>
  <si>
    <t>Engine Oil Distribution Pump (Cap: 0,75 m3/hr)</t>
  </si>
  <si>
    <t>Bomba distribución aceite motor.  (Cap: 0,75 m3/hr)</t>
  </si>
  <si>
    <t>Engine Oil Storage Tank (Cap: 13 m3. D= 2.25 m; H= 3.15 m)</t>
  </si>
  <si>
    <t>Estanque de almac. de Aceite para motor. (Cap: 13 m3. Diám = 2.25 m; Alto= 3.15 m)</t>
  </si>
  <si>
    <t>Hydraulic Oil Storage Tank (Cap: 5 m3. D= 1.65 m; H= 2.40 m)</t>
  </si>
  <si>
    <t>Estanque de almac. de Aceite hidráulico. (Cap: 5 m3. Diám = 1.65 m; Alto= 2.40 m)</t>
  </si>
  <si>
    <t>Hydraulics Oil Distribution Pump (Cap: 0,75 m3/hr)</t>
  </si>
  <si>
    <t>Bomba distribución aceite hidraulico. (Cap: 0,75 m3/hr)</t>
  </si>
  <si>
    <t>Portón motorizado multihoja con aislación térmica, contrapesos, guías, elementos de fijación. ( Ancho: 12 m*Alto: 10 m)</t>
  </si>
  <si>
    <t>Insulated Multi Blade Motorized Door (W= 4 m, H=5 m)</t>
  </si>
  <si>
    <t>Portón motorizado multihoja con aislación térmica, contrapesos, guías, elementos de fijación. ( Ancho: 4 m*Alto: 5 m)</t>
  </si>
  <si>
    <t>Lube Hose Reel (Composed of 5 Hose Reels Equipped with Pistols for Lube Change and Lube Refill)</t>
  </si>
  <si>
    <t>Carrete porta mangueras para lubricación (compuesto de cinco carretes de mangueras con pistolas para el cambio y rellenado de lubricantes a los vehículos)</t>
  </si>
  <si>
    <t>Gancho recto 1 m</t>
  </si>
  <si>
    <t>Transmission Oil Distribution Pump (Cap: 0,75 m3/hr)</t>
  </si>
  <si>
    <t>Bomba distribución aceite transmisión. (Cap: 0,75 m3/hr)</t>
  </si>
  <si>
    <t>Transmission Oil Storage Tank (Cap: 5 m3. D= 1.65 m; H= 2.40 m)</t>
  </si>
  <si>
    <t>Estanque de almac. de Aceite de transmisión. (Cap: 5 m3. Diám = 1.65 m; Alto= 2.40 m)</t>
  </si>
  <si>
    <t>Truck Unloading Pump ( to Tanks TK-51  through TK -55). (Cap: 50 m3/hr)</t>
  </si>
  <si>
    <t>Bomba de descarga camión( a estanque TK-51  a TK -55). (Cap: 50 m3/hr)</t>
  </si>
  <si>
    <t>Pipe CS 1" ASTM A53 GrB Std., A/G</t>
  </si>
  <si>
    <t>Cañería 1" ASTM A53 GrB Std., sobre terreno</t>
  </si>
  <si>
    <t>Calefactor eléctrico equipado con conjunto de control (Potencia 28,5 kw/un)</t>
  </si>
  <si>
    <t>7280</t>
  </si>
  <si>
    <t>Conduit - GRS 3/4" ANSI C80-3</t>
  </si>
  <si>
    <t>Diámetro 2-1/2"</t>
  </si>
  <si>
    <t>Electric Tracing cañerías Estación de Servicios (Incluye accesorios)</t>
  </si>
  <si>
    <t>Luminaria Fl. Emerg. Señalética</t>
  </si>
  <si>
    <t xml:space="preserve">Tablero Distribución de Fuerza y Alumbrado 380-231 V </t>
  </si>
  <si>
    <t>Junction Box 100X100X102</t>
  </si>
  <si>
    <t>Flow Transmitter - Vol / Mass Type FF 1" (includes Flowmeter Type Coriolis)</t>
  </si>
  <si>
    <t>Transmisor de Flujo Vol / Mas FF(Incluye Medidor de Flujo tipo Coriolis). Tamaño 1"</t>
  </si>
  <si>
    <t>Transmisor de Flujo Vol / Mas FF(Incluye Medidor de Flujo tipo Coriolis). Tamaño 3"</t>
  </si>
  <si>
    <t>Tire Repair Shop</t>
  </si>
  <si>
    <t>Air Hose Reel (D= 1/2", L= 12 m)</t>
  </si>
  <si>
    <t>Carrete porta mangueras para aire(Diám.: 1/2" x largo 12 m)</t>
  </si>
  <si>
    <t>Insulated Motorized Door (W= 6,2 m, H= 9 m)</t>
  </si>
  <si>
    <t>Portón motorizado con aislación térmica, contrapesos, guías, elementos de fijación. (Ancho: 6,2 m* Alto: 9 m)</t>
  </si>
  <si>
    <t>Portón motorizado multihoja con aislación térmica, contrapesos, guías, elementos de fijación. (Ancho: 12 m* Alto: 10 m)</t>
  </si>
  <si>
    <t>Nitrogen System for Tire Inflation (Third Party, Only Installation Costs)</t>
  </si>
  <si>
    <t>Sistema de Suministro de Nitrógeno para Inflado de Neumáticos(Comodato, se considera sólo Costo de Instalación)</t>
  </si>
  <si>
    <t>Plant Air System</t>
  </si>
  <si>
    <t>Sistema de Compresión de aire industrial</t>
  </si>
  <si>
    <t>5430</t>
  </si>
  <si>
    <t>Tire Handler (D= 3,5 m)</t>
  </si>
  <si>
    <t>Desmontador de Neumáticos.(Diámetro: 3,5 m)</t>
  </si>
  <si>
    <t>Tire Repair Shop Ventilating System</t>
  </si>
  <si>
    <t xml:space="preserve">Sistema de Ventilación Taller de Neumáticos,  Incluye: </t>
  </si>
  <si>
    <t>Cable Conductor 5/C # 12 AWG</t>
  </si>
  <si>
    <t>Cable Conductor 1x5/C # 12 AWG</t>
  </si>
  <si>
    <t>Fluorescente 2*36W Estanca</t>
  </si>
  <si>
    <t>Luminaria Fluorescente Emergencia Señalética</t>
  </si>
  <si>
    <t>Junction Box 100X100X61</t>
  </si>
  <si>
    <t>Pull Box 100X100X100mm</t>
  </si>
  <si>
    <t>Cajas pull box 100X100X100 mm</t>
  </si>
  <si>
    <t>Hormigón radier Estanques de CombustibleTK-05, TK-06 y TK-07</t>
  </si>
  <si>
    <t>Fuel Station</t>
  </si>
  <si>
    <t>Fundaciones Estanques de CombustibleTK-05, TK-06 y TK-07</t>
  </si>
  <si>
    <t>Concrete - Wall Foundations</t>
  </si>
  <si>
    <t>Fundaciones muro perimetral Estanques de CombustibleTK-05, TK-06 y TK-07</t>
  </si>
  <si>
    <t>Hormigón muro perimetral Estanques de CombustibleTK-05, TK-06 y TK-07</t>
  </si>
  <si>
    <t>Diesel Storage Tank (Cap: 1.183 m3/ea D= 13.00 m; H= 9.00 m)</t>
  </si>
  <si>
    <t>Estanque almacenamiento Diesel. (Cap: 1.183 m3/cu. Diám = 13.00 m; Alto= 9.00 m)</t>
  </si>
  <si>
    <t>Neva-0842CC</t>
  </si>
  <si>
    <t>Pipe CS 3" ASTM A53 GrB Std., A/G</t>
  </si>
  <si>
    <t>Cañería 3" ASTM A53 GrB Std., sobre terreno</t>
  </si>
  <si>
    <t>Retention Valve 1"</t>
  </si>
  <si>
    <t>Válvulas de Retención 1"</t>
  </si>
  <si>
    <t>Retention Valve 2"</t>
  </si>
  <si>
    <t>Válvulas de Retención 2"</t>
  </si>
  <si>
    <t>Retention Valve 4"</t>
  </si>
  <si>
    <t>Válvulas de Retención 4"</t>
  </si>
  <si>
    <t>Cable Conductor 5/C # 10 AWG</t>
  </si>
  <si>
    <t>Cable Conductor 1x5/C # 10 AWG</t>
  </si>
  <si>
    <t>Sistema de Protección Catódica(Estanques TK-05 a 07)</t>
  </si>
  <si>
    <t>Conduit - GRS 3/4" ANSI C80-4</t>
  </si>
  <si>
    <t>Electric Tracing cañerías Almacenamiento y Descarga de Combustibles (Incluye accesorios)</t>
  </si>
  <si>
    <t>Luminaria Pasarela 100 W HPS Colgante</t>
  </si>
  <si>
    <t>Luminaria Pasarela 100 W HPS en Poste</t>
  </si>
  <si>
    <t xml:space="preserve">Poste 3 m </t>
  </si>
  <si>
    <t>Rellenos Camino de Acceso</t>
  </si>
  <si>
    <t>Truck Facilities Infraestructure</t>
  </si>
  <si>
    <t>Rellenos Camino de Acceso Estación Eléctrica</t>
  </si>
  <si>
    <t>Rellenos Obras de Arte</t>
  </si>
  <si>
    <t>Rellenos Plataforma Sub Estación Eléctrica</t>
  </si>
  <si>
    <t>Rellenos Plataforma Taller de Camiones</t>
  </si>
  <si>
    <t>Excavaciones Camino de Acceso Estación Eléctrica</t>
  </si>
  <si>
    <t>Excavaciones de Material de Relleno Piscina de Regulación</t>
  </si>
  <si>
    <t>Excavaciones Obras de Arte</t>
  </si>
  <si>
    <t>Excavaciones Plataforma Sub Estación Eléctrica</t>
  </si>
  <si>
    <t>Excavaciones Canaletas Perimetrales</t>
  </si>
  <si>
    <t>Roads - Granular Base</t>
  </si>
  <si>
    <t>Base Estabilizada Camino de Acceso e = 0.2 m</t>
  </si>
  <si>
    <t>1610</t>
  </si>
  <si>
    <t>Base Estabilizada Camino Estación Eléctrica e = 0.2 m</t>
  </si>
  <si>
    <t>Base Estabilizada Plataforma Sub Estación Eléctrica e = 0.2 m</t>
  </si>
  <si>
    <t>Base Estabilizada Plataforma Taller de Camiones e = 0.2 m</t>
  </si>
  <si>
    <t>Pipe HDPE D = 1000 mm</t>
  </si>
  <si>
    <t>Tubo de H.D.P.E. D = 1000 mm</t>
  </si>
  <si>
    <t>Tube CS D=2520 mm t=10 mm (617 kg/ml)</t>
  </si>
  <si>
    <t>Acero: Tubo de 2520 mm diámetro y 10 mm espesor(617 kg/ml)</t>
  </si>
  <si>
    <t>Tube CS D=2520 mm t=16 mm (986 kg/ml)</t>
  </si>
  <si>
    <t>Acero: Tubo de 2520 mm diámetro y 16 mm espesor(986 kg/ml)</t>
  </si>
  <si>
    <t>Cable 1/C #12 AWG tipo Evalex</t>
  </si>
  <si>
    <t>Cable Conductor 1/C # 8 AWG</t>
  </si>
  <si>
    <t>Cable Conductor 1*4/C # 14 AWG</t>
  </si>
  <si>
    <t>Conduit - GRS 3/4" ANSI C80-5</t>
  </si>
  <si>
    <t>Fluorescente 1x36W Estanca</t>
  </si>
  <si>
    <t>Reflector 1000 W HPS</t>
  </si>
  <si>
    <t>Torre 15/20 m con tres focos de 1000 W</t>
  </si>
  <si>
    <t>Junction Box 100X100X62</t>
  </si>
  <si>
    <t>Caja pull box 100X100X60mm</t>
  </si>
  <si>
    <t>Traffic Light - Red Light (Stop)</t>
  </si>
  <si>
    <t>Semáforo PARE - Luz Roja</t>
  </si>
  <si>
    <t>Excavation - Trench [1.00x1.00 m]</t>
  </si>
  <si>
    <t>Excavaciones en Zanja(1.00*1.00)</t>
  </si>
  <si>
    <t>Truck Facilities Main Electrical Feed and Mine Loop</t>
  </si>
  <si>
    <t>Banco de Ductos(6 Ductos de 6")</t>
  </si>
  <si>
    <t>Cable 3/C 250 MCM+G, 25 kV. (CABLE MINERO FIJO)</t>
  </si>
  <si>
    <t>Cable 1x3/c 250 MCM+G, 25 kV. (CABLE MINERO FIJO)</t>
  </si>
  <si>
    <t>Cable 3/C 250 MCM+G, 25 kV. (CABLE MINERO MOVIL)</t>
  </si>
  <si>
    <t>Cable 1x3/c 250 MCM+G, 25 kV. (CABLE MINERO MOVIL)</t>
  </si>
  <si>
    <t>Centro de Distribución Nor Este (NE) 1200 A, 23 kV 1 entrada 2 salidas</t>
  </si>
  <si>
    <t>Neva-0841CC</t>
  </si>
  <si>
    <t>Centro de Distribución Norte 1 (N1) 1200 A, 23 kV 1 entrada 2 salidas</t>
  </si>
  <si>
    <t>Centro de Distribución Norte 2 (N2) 1200 A, 23 kV 1 entrada 2 salidas</t>
  </si>
  <si>
    <t>Centro de Distribución Norte 4 (N4) 1200 A, 23 kV 1 entrada 2 salidas</t>
  </si>
  <si>
    <t>Centro de Distribución Norte3 (N3) 1200 A, 23 kV 1 entrada 2 salidas</t>
  </si>
  <si>
    <t>Centro de Distribución Sur 2 (N2) 1200 A, 23 kV 1 entrada 2 salidas</t>
  </si>
  <si>
    <t>Centro de Distribución Sur 3 (N3) 1200 A, 23 kV 1 entrada 2 salidas</t>
  </si>
  <si>
    <t>Centro de Distribución Sur 4 (N4) 1200 A, 23 kV 1 entrada 2 salidas</t>
  </si>
  <si>
    <t>Kits de Mufas Trifásicas Cables 3/C 250 MCM+G(25kV) Altitud 4.850 m</t>
  </si>
  <si>
    <t>S/E Mina (móvil) 600 A, 7,2 kV 1 entrada 3 salidas + 1 Trafo 7 MVA 23/7,2kV</t>
  </si>
  <si>
    <t>7240</t>
  </si>
  <si>
    <t>Uniones Cable Minero</t>
  </si>
  <si>
    <t>Grand Total</t>
  </si>
  <si>
    <t>Qty</t>
  </si>
  <si>
    <t>Sum of Qty</t>
  </si>
  <si>
    <t>Fundaciones</t>
  </si>
  <si>
    <t>Hormigones de Radieres y Losas</t>
  </si>
  <si>
    <t>Hormigones de Muros</t>
  </si>
  <si>
    <t>Montaje de Estructuras</t>
  </si>
  <si>
    <t>Recubrimientos</t>
  </si>
  <si>
    <t>Oficinas Modulares</t>
  </si>
  <si>
    <t>Montaje de escalerillas metalicas</t>
  </si>
  <si>
    <t>Equipos Electricos</t>
  </si>
  <si>
    <t>Conduits y Cables</t>
  </si>
  <si>
    <t>Instrumentos</t>
  </si>
  <si>
    <t>Values</t>
  </si>
  <si>
    <t>Sum of Sub Cont.  Man-hours</t>
  </si>
  <si>
    <t>Sum of Subcontract</t>
  </si>
  <si>
    <t xml:space="preserve">Montaje de Estanques </t>
  </si>
  <si>
    <t>Equipos Mecánicos</t>
  </si>
  <si>
    <t>Cañerias y Valvulas</t>
  </si>
  <si>
    <t>PROYECTO  TALLER DE CAMIONES</t>
  </si>
  <si>
    <t>LISTADO DE PARTIDAS</t>
  </si>
  <si>
    <t>CONTRATISTA :</t>
  </si>
  <si>
    <t>Item Nº</t>
  </si>
  <si>
    <t>Descripción</t>
  </si>
  <si>
    <t>Unid</t>
  </si>
  <si>
    <t>Cantidad</t>
  </si>
  <si>
    <t>P. Unit.($/un)</t>
  </si>
  <si>
    <t>Rendimiento</t>
  </si>
  <si>
    <r>
      <t>S</t>
    </r>
    <r>
      <rPr>
        <b/>
        <sz val="9"/>
        <rFont val="Arial"/>
        <family val="2"/>
      </rPr>
      <t xml:space="preserve"> </t>
    </r>
    <r>
      <rPr>
        <b/>
        <sz val="10"/>
        <rFont val="Arial"/>
        <family val="2"/>
      </rPr>
      <t>HH</t>
    </r>
  </si>
  <si>
    <t>USD Total ($)</t>
  </si>
  <si>
    <t>1</t>
  </si>
  <si>
    <t>GENERAL</t>
  </si>
  <si>
    <t>gl</t>
  </si>
  <si>
    <t>TOTAL 1</t>
  </si>
  <si>
    <t>2</t>
  </si>
  <si>
    <t>2.1</t>
  </si>
  <si>
    <t>Movimientos de tierras y Obras Civiles</t>
  </si>
  <si>
    <t>2.2</t>
  </si>
  <si>
    <t>Estructuras</t>
  </si>
  <si>
    <t>2.3</t>
  </si>
  <si>
    <t>Mecánica y Cañerías</t>
  </si>
  <si>
    <t>2.4</t>
  </si>
  <si>
    <t>Electricidad e Instrumentación</t>
  </si>
  <si>
    <t>TOTAL 2</t>
  </si>
  <si>
    <t>3</t>
  </si>
  <si>
    <t>3.1</t>
  </si>
  <si>
    <t>3.2</t>
  </si>
  <si>
    <t>3.3</t>
  </si>
  <si>
    <t>3.4</t>
  </si>
  <si>
    <t>TOTAL 3</t>
  </si>
  <si>
    <t>4</t>
  </si>
  <si>
    <t>4.1</t>
  </si>
  <si>
    <t>4.3</t>
  </si>
  <si>
    <t>4.4</t>
  </si>
  <si>
    <t>TALLER DE CAMIONES</t>
  </si>
  <si>
    <t>Excavaciones Masivas</t>
  </si>
  <si>
    <t>TALLER DE LAVADO</t>
  </si>
  <si>
    <t>ESTACION DE SERVICIO</t>
  </si>
  <si>
    <t>TOTAL 4</t>
  </si>
  <si>
    <t>5.</t>
  </si>
  <si>
    <t>TALLER DE NEUMATICOS</t>
  </si>
  <si>
    <t>5.1</t>
  </si>
  <si>
    <t>5.2</t>
  </si>
  <si>
    <t>AREA ADMINISTRATIVA</t>
  </si>
  <si>
    <t>Movilización e Instalación de Faenas</t>
  </si>
  <si>
    <t>Desmovilización y restitución</t>
  </si>
  <si>
    <t>136,000m3/mes</t>
  </si>
  <si>
    <t>Duración Estimada</t>
  </si>
  <si>
    <t>6,000 m3/mes</t>
  </si>
  <si>
    <t>30 m3/día</t>
  </si>
  <si>
    <t>4500 m3/día</t>
  </si>
  <si>
    <t>45m3 / día</t>
  </si>
  <si>
    <t>12 ton / dia</t>
  </si>
  <si>
    <t>200 m2/ día</t>
  </si>
  <si>
    <t>883 m3/ día</t>
  </si>
  <si>
    <t>60 m2/día</t>
  </si>
  <si>
    <t>100 ML/semana</t>
  </si>
  <si>
    <t>A1000</t>
  </si>
  <si>
    <t>A1020</t>
  </si>
  <si>
    <t>A1010</t>
  </si>
  <si>
    <t>A1030</t>
  </si>
  <si>
    <t>A1040</t>
  </si>
  <si>
    <t>A1050</t>
  </si>
  <si>
    <t>A1060</t>
  </si>
  <si>
    <t>A1070</t>
  </si>
  <si>
    <t>A1080</t>
  </si>
  <si>
    <t>A1090</t>
  </si>
  <si>
    <t>A1100</t>
  </si>
  <si>
    <t>A1110</t>
  </si>
  <si>
    <t>A1120</t>
  </si>
  <si>
    <t>A1130</t>
  </si>
  <si>
    <t>A1140</t>
  </si>
  <si>
    <t>A1150</t>
  </si>
  <si>
    <t>A1160</t>
  </si>
  <si>
    <t>A1170</t>
  </si>
  <si>
    <t>A1180</t>
  </si>
  <si>
    <t>A1190</t>
  </si>
  <si>
    <t>A1200</t>
  </si>
  <si>
    <t>A1210</t>
  </si>
  <si>
    <t>A1220</t>
  </si>
  <si>
    <t>A1230</t>
  </si>
  <si>
    <t>A1240</t>
  </si>
  <si>
    <t>A1250</t>
  </si>
  <si>
    <t>A1260</t>
  </si>
  <si>
    <t>A1270</t>
  </si>
  <si>
    <t>A1280</t>
  </si>
  <si>
    <t>A1290</t>
  </si>
  <si>
    <t>A1300</t>
  </si>
  <si>
    <t>A1310</t>
  </si>
  <si>
    <t>A1320</t>
  </si>
  <si>
    <t>A1330</t>
  </si>
  <si>
    <t>A1340</t>
  </si>
  <si>
    <t>A1350</t>
  </si>
  <si>
    <t>A1360</t>
  </si>
  <si>
    <t>A1370</t>
  </si>
  <si>
    <t>A1380</t>
  </si>
  <si>
    <t>A1390</t>
  </si>
  <si>
    <t>A1400</t>
  </si>
  <si>
    <t>A1410</t>
  </si>
  <si>
    <t>A1420</t>
  </si>
  <si>
    <t>A1430</t>
  </si>
  <si>
    <t>A1440</t>
  </si>
  <si>
    <t>A1450</t>
  </si>
  <si>
    <t>A1460</t>
  </si>
  <si>
    <t>A1470</t>
  </si>
  <si>
    <t>A1480</t>
  </si>
  <si>
    <t>A1490</t>
  </si>
  <si>
    <t>A1500</t>
  </si>
  <si>
    <t>A1510</t>
  </si>
  <si>
    <t>A1520</t>
  </si>
  <si>
    <t>A1530</t>
  </si>
  <si>
    <t>A1540</t>
  </si>
  <si>
    <t>A1550</t>
  </si>
  <si>
    <t>A1560</t>
  </si>
  <si>
    <t>A1570</t>
  </si>
  <si>
    <t>A1580</t>
  </si>
  <si>
    <t>A1590</t>
  </si>
  <si>
    <t>A1600</t>
  </si>
  <si>
    <t>A1610</t>
  </si>
  <si>
    <t>A1620</t>
  </si>
  <si>
    <t>A1630</t>
  </si>
  <si>
    <t>P001</t>
  </si>
  <si>
    <t>P001.1</t>
  </si>
  <si>
    <t>P001.2</t>
  </si>
  <si>
    <t>P001.3</t>
  </si>
  <si>
    <t>P001.5</t>
  </si>
  <si>
    <t>P001.4</t>
  </si>
  <si>
    <t>4.2</t>
  </si>
  <si>
    <t>Predecesoras</t>
  </si>
  <si>
    <t>Sucesoras</t>
  </si>
  <si>
    <t/>
  </si>
  <si>
    <t>A0900</t>
  </si>
  <si>
    <t>A1011</t>
  </si>
  <si>
    <t>A1030, A1040, A1160</t>
  </si>
  <si>
    <t>A1050, A1060, A1180</t>
  </si>
  <si>
    <t>A1060, A1080, A1100, A1190</t>
  </si>
  <si>
    <t>A1070, A1080, A1090, A1120, A1210</t>
  </si>
  <si>
    <t>A1110, A1250</t>
  </si>
  <si>
    <t>A1130, A1140, A1270</t>
  </si>
  <si>
    <t>A1150, A1280</t>
  </si>
  <si>
    <t>A1050, A1180</t>
  </si>
  <si>
    <t>A1340, A1470</t>
  </si>
  <si>
    <t>A1260, A1390</t>
  </si>
  <si>
    <t>A1350, A1470, A1480</t>
  </si>
  <si>
    <t>A1360, A1490</t>
  </si>
  <si>
    <t>A1440, A1500, A1510, A1530, A1540</t>
  </si>
  <si>
    <t>A1011, A1010</t>
  </si>
  <si>
    <t>A0900+60</t>
  </si>
  <si>
    <t>A1020+10</t>
  </si>
  <si>
    <t>A1020+100</t>
  </si>
  <si>
    <t>A1040, A1050+30</t>
  </si>
  <si>
    <t>A1060+30</t>
  </si>
  <si>
    <t>A1050, A1060+120</t>
  </si>
  <si>
    <t>A1060+60</t>
  </si>
  <si>
    <t>Excavaciones Masivas (m3)</t>
  </si>
  <si>
    <t>Unidad/m3</t>
  </si>
  <si>
    <t>HH</t>
  </si>
  <si>
    <t>Cantidad Unitaria</t>
  </si>
  <si>
    <t>Equipo</t>
  </si>
  <si>
    <t>HM</t>
  </si>
  <si>
    <t>Diesel</t>
  </si>
  <si>
    <t>Lt</t>
  </si>
  <si>
    <t>Explosivos</t>
  </si>
  <si>
    <t>GL</t>
  </si>
  <si>
    <t>Otros Materiales</t>
  </si>
  <si>
    <t>Costo Unitario</t>
  </si>
  <si>
    <t>Costo Total</t>
  </si>
  <si>
    <t>PU</t>
  </si>
  <si>
    <t>10 USD/m3</t>
  </si>
  <si>
    <t>Peso Relativo</t>
  </si>
  <si>
    <t>Rellenos Masivas (m3)</t>
  </si>
  <si>
    <t>25 USD/m3</t>
  </si>
  <si>
    <t>Otros Materiales (Rellenos)</t>
  </si>
  <si>
    <t>m3</t>
  </si>
  <si>
    <t>Labor</t>
  </si>
  <si>
    <t>Equipo HM/UOM</t>
  </si>
  <si>
    <t>Equipo HM Total</t>
  </si>
  <si>
    <t>Diesel Lt</t>
  </si>
  <si>
    <t>Operadores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</si>
</sst>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&quot;$&quot;* #,##0_);_(&quot;$&quot;* \(#,##0\);_(&quot;$&quot;* &quot;-&quot;_);_(@_)"/>
    <numFmt numFmtId="166" formatCode="_(&quot;$&quot;\ * #,##0_);_(&quot;$&quot;\ * \(#,##0\);_(&quot;$&quot;\ * &quot;-&quot;_);_(@_)"/>
    <numFmt numFmtId="167" formatCode="#,##0.000"/>
    <numFmt numFmtId="168" formatCode="d\-mmm\-yyyy"/>
    <numFmt numFmtId="169" formatCode="_-* #,##0.00\ _P_t_s_-;\-* #,##0.00\ _P_t_s_-;_-* &quot;-&quot;??\ _P_t_s_-;_-@_-"/>
    <numFmt numFmtId="170" formatCode="_(* #,##0_);_(* \(#,##0\);_(* &quot;-&quot;??_);_(@_)"/>
    <numFmt numFmtId="171" formatCode="0.000"/>
    <numFmt numFmtId="172" formatCode="0.0"/>
    <numFmt numFmtId="173" formatCode="#,##0.0000"/>
    <numFmt numFmtId="174" formatCode="_ * #,##0.0000_ ;_ * \-#,##0.000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  <font>
      <sz val="9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>
      <alignment vertical="top"/>
    </xf>
    <xf numFmtId="0" fontId="5" fillId="0" borderId="0"/>
    <xf numFmtId="164" fontId="6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3" fillId="2" borderId="0" xfId="4" applyFont="1" applyFill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1" fontId="3" fillId="2" borderId="1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/>
    </xf>
    <xf numFmtId="38" fontId="3" fillId="2" borderId="1" xfId="4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 wrapText="1"/>
    </xf>
    <xf numFmtId="165" fontId="3" fillId="2" borderId="1" xfId="7" applyNumberFormat="1" applyFont="1" applyFill="1" applyBorder="1" applyAlignment="1">
      <alignment horizontal="center" vertical="center" wrapText="1"/>
    </xf>
    <xf numFmtId="166" fontId="3" fillId="2" borderId="2" xfId="7" applyNumberFormat="1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1" fontId="3" fillId="2" borderId="0" xfId="4" applyNumberFormat="1" applyFont="1" applyFill="1" applyAlignment="1">
      <alignment horizontal="center" vertical="center" wrapText="1"/>
    </xf>
    <xf numFmtId="1" fontId="3" fillId="3" borderId="0" xfId="4" applyNumberFormat="1" applyFont="1" applyFill="1" applyAlignment="1">
      <alignment horizontal="center" vertical="center" wrapText="1"/>
    </xf>
    <xf numFmtId="0" fontId="2" fillId="0" borderId="0" xfId="4" applyAlignment="1">
      <alignment horizontal="left"/>
    </xf>
    <xf numFmtId="0" fontId="2" fillId="0" borderId="5" xfId="6" applyFont="1" applyBorder="1" applyAlignment="1">
      <alignment horizontal="center"/>
    </xf>
    <xf numFmtId="1" fontId="2" fillId="0" borderId="5" xfId="6" applyNumberFormat="1" applyFont="1" applyBorder="1" applyAlignment="1">
      <alignment horizontal="center"/>
    </xf>
    <xf numFmtId="0" fontId="2" fillId="0" borderId="5" xfId="6" applyFont="1" applyBorder="1" applyAlignment="1"/>
    <xf numFmtId="0" fontId="2" fillId="0" borderId="5" xfId="6" applyFont="1" applyBorder="1" applyAlignment="1">
      <alignment horizontal="center" vertical="top"/>
    </xf>
    <xf numFmtId="38" fontId="2" fillId="0" borderId="5" xfId="4" applyNumberFormat="1" applyBorder="1" applyAlignment="1">
      <alignment horizontal="right"/>
    </xf>
    <xf numFmtId="3" fontId="2" fillId="0" borderId="5" xfId="4" applyNumberFormat="1" applyBorder="1" applyAlignment="1">
      <alignment horizontal="right"/>
    </xf>
    <xf numFmtId="165" fontId="2" fillId="4" borderId="6" xfId="4" applyNumberFormat="1" applyFill="1" applyBorder="1" applyAlignment="1">
      <alignment horizontal="right"/>
    </xf>
    <xf numFmtId="165" fontId="7" fillId="4" borderId="6" xfId="4" applyNumberFormat="1" applyFont="1" applyFill="1" applyBorder="1" applyAlignment="1">
      <alignment horizontal="right"/>
    </xf>
    <xf numFmtId="165" fontId="2" fillId="4" borderId="7" xfId="4" applyNumberFormat="1" applyFill="1" applyBorder="1" applyAlignment="1">
      <alignment horizontal="right"/>
    </xf>
    <xf numFmtId="4" fontId="2" fillId="0" borderId="8" xfId="4" applyNumberFormat="1" applyBorder="1" applyAlignment="1">
      <alignment horizontal="right"/>
    </xf>
    <xf numFmtId="1" fontId="2" fillId="0" borderId="0" xfId="1" applyNumberFormat="1" applyFont="1" applyAlignment="1">
      <alignment horizontal="center"/>
    </xf>
    <xf numFmtId="3" fontId="2" fillId="0" borderId="0" xfId="4" applyNumberFormat="1" applyAlignment="1">
      <alignment horizontal="left"/>
    </xf>
    <xf numFmtId="38" fontId="2" fillId="0" borderId="0" xfId="4" applyNumberFormat="1" applyAlignment="1">
      <alignment horizontal="right"/>
    </xf>
    <xf numFmtId="49" fontId="2" fillId="0" borderId="5" xfId="6" applyNumberFormat="1" applyFont="1" applyBorder="1" applyAlignment="1">
      <alignment horizontal="center"/>
    </xf>
    <xf numFmtId="167" fontId="2" fillId="0" borderId="5" xfId="8" applyNumberFormat="1" applyFont="1" applyFill="1" applyBorder="1" applyAlignment="1" applyProtection="1">
      <alignment horizontal="left"/>
    </xf>
    <xf numFmtId="1" fontId="7" fillId="0" borderId="5" xfId="6" applyNumberFormat="1" applyFont="1" applyBorder="1" applyAlignment="1">
      <alignment horizontal="center"/>
    </xf>
    <xf numFmtId="1" fontId="7" fillId="0" borderId="0" xfId="1" applyNumberFormat="1" applyFont="1" applyAlignment="1">
      <alignment horizontal="center"/>
    </xf>
    <xf numFmtId="1" fontId="2" fillId="0" borderId="0" xfId="4" applyNumberFormat="1" applyAlignment="1">
      <alignment horizontal="center"/>
    </xf>
    <xf numFmtId="0" fontId="2" fillId="0" borderId="0" xfId="6" applyFont="1">
      <alignment vertical="top"/>
    </xf>
    <xf numFmtId="0" fontId="2" fillId="0" borderId="5" xfId="4" applyBorder="1" applyAlignment="1">
      <alignment horizontal="center"/>
    </xf>
    <xf numFmtId="0" fontId="2" fillId="0" borderId="5" xfId="4" applyBorder="1" applyAlignment="1">
      <alignment horizontal="left"/>
    </xf>
    <xf numFmtId="49" fontId="2" fillId="0" borderId="5" xfId="4" applyNumberFormat="1" applyBorder="1" applyAlignment="1">
      <alignment horizontal="left"/>
    </xf>
    <xf numFmtId="40" fontId="2" fillId="0" borderId="5" xfId="4" applyNumberFormat="1" applyBorder="1" applyAlignment="1">
      <alignment horizontal="right"/>
    </xf>
    <xf numFmtId="0" fontId="2" fillId="0" borderId="8" xfId="4" applyBorder="1" applyAlignment="1">
      <alignment horizontal="center"/>
    </xf>
    <xf numFmtId="1" fontId="2" fillId="0" borderId="0" xfId="1" applyNumberFormat="1" applyFont="1" applyFill="1" applyAlignment="1">
      <alignment horizontal="center"/>
    </xf>
    <xf numFmtId="165" fontId="7" fillId="0" borderId="6" xfId="4" applyNumberFormat="1" applyFont="1" applyBorder="1" applyAlignment="1">
      <alignment horizontal="right"/>
    </xf>
    <xf numFmtId="0" fontId="2" fillId="5" borderId="5" xfId="6" applyFont="1" applyFill="1" applyBorder="1" applyAlignment="1">
      <alignment horizontal="center"/>
    </xf>
    <xf numFmtId="3" fontId="2" fillId="5" borderId="5" xfId="4" applyNumberFormat="1" applyFill="1" applyBorder="1" applyAlignment="1">
      <alignment horizontal="right"/>
    </xf>
    <xf numFmtId="4" fontId="2" fillId="5" borderId="8" xfId="4" applyNumberFormat="1" applyFill="1" applyBorder="1" applyAlignment="1">
      <alignment horizontal="right"/>
    </xf>
    <xf numFmtId="0" fontId="2" fillId="5" borderId="5" xfId="6" applyFont="1" applyFill="1" applyBorder="1" applyAlignment="1">
      <alignment horizontal="center" vertical="top"/>
    </xf>
    <xf numFmtId="1" fontId="2" fillId="5" borderId="0" xfId="1" applyNumberFormat="1" applyFont="1" applyFill="1" applyAlignment="1">
      <alignment horizontal="center"/>
    </xf>
    <xf numFmtId="1" fontId="2" fillId="5" borderId="0" xfId="4" applyNumberFormat="1" applyFill="1" applyAlignment="1">
      <alignment horizontal="center"/>
    </xf>
    <xf numFmtId="49" fontId="2" fillId="0" borderId="5" xfId="4" applyNumberFormat="1" applyBorder="1" applyAlignment="1">
      <alignment horizontal="center"/>
    </xf>
    <xf numFmtId="49" fontId="2" fillId="0" borderId="5" xfId="4" applyNumberFormat="1" applyBorder="1" applyAlignment="1">
      <alignment horizontal="right"/>
    </xf>
    <xf numFmtId="3" fontId="2" fillId="0" borderId="9" xfId="4" applyNumberFormat="1" applyBorder="1" applyAlignment="1">
      <alignment horizontal="right"/>
    </xf>
    <xf numFmtId="165" fontId="2" fillId="4" borderId="10" xfId="4" applyNumberFormat="1" applyFill="1" applyBorder="1" applyAlignment="1">
      <alignment horizontal="right"/>
    </xf>
    <xf numFmtId="165" fontId="7" fillId="4" borderId="10" xfId="4" applyNumberFormat="1" applyFont="1" applyFill="1" applyBorder="1" applyAlignment="1">
      <alignment horizontal="right"/>
    </xf>
    <xf numFmtId="165" fontId="2" fillId="4" borderId="11" xfId="4" applyNumberFormat="1" applyFill="1" applyBorder="1" applyAlignment="1">
      <alignment horizontal="right"/>
    </xf>
    <xf numFmtId="4" fontId="2" fillId="0" borderId="11" xfId="4" applyNumberFormat="1" applyBorder="1" applyAlignment="1">
      <alignment horizontal="right"/>
    </xf>
    <xf numFmtId="0" fontId="2" fillId="0" borderId="11" xfId="4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  <xf numFmtId="41" fontId="0" fillId="0" borderId="0" xfId="2" applyFont="1"/>
    <xf numFmtId="42" fontId="0" fillId="0" borderId="0" xfId="3" applyFont="1"/>
    <xf numFmtId="3" fontId="2" fillId="0" borderId="5" xfId="4" applyNumberFormat="1" applyFill="1" applyBorder="1" applyAlignment="1">
      <alignment horizontal="right"/>
    </xf>
    <xf numFmtId="4" fontId="2" fillId="0" borderId="8" xfId="4" applyNumberFormat="1" applyFill="1" applyBorder="1" applyAlignment="1">
      <alignment horizontal="right"/>
    </xf>
    <xf numFmtId="0" fontId="2" fillId="0" borderId="5" xfId="6" applyFont="1" applyFill="1" applyBorder="1" applyAlignment="1">
      <alignment horizontal="center"/>
    </xf>
    <xf numFmtId="0" fontId="2" fillId="0" borderId="5" xfId="6" applyFont="1" applyFill="1" applyBorder="1" applyAlignment="1">
      <alignment horizontal="center" vertical="top"/>
    </xf>
    <xf numFmtId="38" fontId="2" fillId="0" borderId="0" xfId="4" applyNumberFormat="1" applyBorder="1" applyAlignment="1">
      <alignment horizontal="right"/>
    </xf>
    <xf numFmtId="0" fontId="0" fillId="0" borderId="0" xfId="0" pivotButton="1" applyAlignment="1">
      <alignment horizontal="center"/>
    </xf>
    <xf numFmtId="1" fontId="2" fillId="0" borderId="0" xfId="1" quotePrefix="1" applyNumberFormat="1" applyFont="1" applyAlignment="1">
      <alignment horizontal="center"/>
    </xf>
    <xf numFmtId="0" fontId="3" fillId="0" borderId="12" xfId="9" applyFont="1" applyBorder="1"/>
    <xf numFmtId="0" fontId="3" fillId="0" borderId="13" xfId="9" applyFont="1" applyBorder="1" applyAlignment="1">
      <alignment horizontal="left" indent="1"/>
    </xf>
    <xf numFmtId="0" fontId="2" fillId="0" borderId="13" xfId="9" applyBorder="1" applyAlignment="1">
      <alignment horizontal="center"/>
    </xf>
    <xf numFmtId="0" fontId="2" fillId="0" borderId="13" xfId="9" applyBorder="1"/>
    <xf numFmtId="168" fontId="2" fillId="0" borderId="14" xfId="9" applyNumberFormat="1" applyBorder="1" applyAlignment="1">
      <alignment horizontal="center"/>
    </xf>
    <xf numFmtId="0" fontId="2" fillId="0" borderId="0" xfId="9"/>
    <xf numFmtId="0" fontId="3" fillId="0" borderId="15" xfId="9" applyFont="1" applyBorder="1"/>
    <xf numFmtId="0" fontId="2" fillId="0" borderId="0" xfId="9" applyAlignment="1">
      <alignment horizontal="center"/>
    </xf>
    <xf numFmtId="168" fontId="2" fillId="0" borderId="16" xfId="9" applyNumberFormat="1" applyBorder="1" applyAlignment="1">
      <alignment horizontal="center"/>
    </xf>
    <xf numFmtId="0" fontId="2" fillId="0" borderId="16" xfId="9" applyBorder="1"/>
    <xf numFmtId="0" fontId="3" fillId="0" borderId="0" xfId="9" applyFont="1" applyAlignment="1">
      <alignment horizontal="centerContinuous"/>
    </xf>
    <xf numFmtId="0" fontId="2" fillId="0" borderId="0" xfId="9" applyAlignment="1">
      <alignment horizontal="centerContinuous"/>
    </xf>
    <xf numFmtId="0" fontId="2" fillId="0" borderId="16" xfId="9" applyBorder="1" applyAlignment="1">
      <alignment horizontal="centerContinuous"/>
    </xf>
    <xf numFmtId="49" fontId="10" fillId="6" borderId="17" xfId="9" applyNumberFormat="1" applyFont="1" applyFill="1" applyBorder="1" applyAlignment="1">
      <alignment horizontal="center"/>
    </xf>
    <xf numFmtId="0" fontId="10" fillId="6" borderId="18" xfId="9" applyFont="1" applyFill="1" applyBorder="1" applyAlignment="1">
      <alignment horizontal="center"/>
    </xf>
    <xf numFmtId="3" fontId="10" fillId="6" borderId="18" xfId="9" applyNumberFormat="1" applyFont="1" applyFill="1" applyBorder="1" applyAlignment="1">
      <alignment horizontal="center"/>
    </xf>
    <xf numFmtId="170" fontId="10" fillId="6" borderId="18" xfId="10" applyNumberFormat="1" applyFont="1" applyFill="1" applyBorder="1" applyAlignment="1">
      <alignment horizontal="center"/>
    </xf>
    <xf numFmtId="170" fontId="11" fillId="6" borderId="19" xfId="10" applyNumberFormat="1" applyFont="1" applyFill="1" applyBorder="1" applyAlignment="1">
      <alignment horizontal="center"/>
    </xf>
    <xf numFmtId="170" fontId="10" fillId="6" borderId="20" xfId="10" applyNumberFormat="1" applyFont="1" applyFill="1" applyBorder="1" applyAlignment="1">
      <alignment horizontal="center"/>
    </xf>
    <xf numFmtId="0" fontId="12" fillId="0" borderId="0" xfId="9" applyFont="1"/>
    <xf numFmtId="49" fontId="12" fillId="6" borderId="21" xfId="9" applyNumberFormat="1" applyFont="1" applyFill="1" applyBorder="1" applyAlignment="1">
      <alignment horizontal="center"/>
    </xf>
    <xf numFmtId="0" fontId="2" fillId="6" borderId="22" xfId="9" applyFill="1" applyBorder="1" applyAlignment="1">
      <alignment horizontal="left"/>
    </xf>
    <xf numFmtId="0" fontId="2" fillId="6" borderId="22" xfId="9" applyFill="1" applyBorder="1" applyAlignment="1">
      <alignment horizontal="center"/>
    </xf>
    <xf numFmtId="3" fontId="2" fillId="6" borderId="22" xfId="9" applyNumberFormat="1" applyFill="1" applyBorder="1"/>
    <xf numFmtId="3" fontId="2" fillId="6" borderId="23" xfId="9" applyNumberFormat="1" applyFill="1" applyBorder="1"/>
    <xf numFmtId="49" fontId="13" fillId="7" borderId="24" xfId="9" applyNumberFormat="1" applyFont="1" applyFill="1" applyBorder="1" applyAlignment="1">
      <alignment horizontal="center"/>
    </xf>
    <xf numFmtId="0" fontId="13" fillId="7" borderId="25" xfId="9" applyFont="1" applyFill="1" applyBorder="1" applyAlignment="1">
      <alignment horizontal="left"/>
    </xf>
    <xf numFmtId="0" fontId="14" fillId="7" borderId="25" xfId="9" applyFont="1" applyFill="1" applyBorder="1" applyAlignment="1">
      <alignment horizontal="center"/>
    </xf>
    <xf numFmtId="3" fontId="14" fillId="7" borderId="25" xfId="9" applyNumberFormat="1" applyFont="1" applyFill="1" applyBorder="1"/>
    <xf numFmtId="3" fontId="14" fillId="7" borderId="26" xfId="9" applyNumberFormat="1" applyFont="1" applyFill="1" applyBorder="1"/>
    <xf numFmtId="0" fontId="14" fillId="0" borderId="0" xfId="9" applyFont="1"/>
    <xf numFmtId="49" fontId="12" fillId="6" borderId="24" xfId="9" applyNumberFormat="1" applyFont="1" applyFill="1" applyBorder="1" applyAlignment="1">
      <alignment horizontal="center"/>
    </xf>
    <xf numFmtId="0" fontId="2" fillId="6" borderId="25" xfId="9" applyFill="1" applyBorder="1" applyAlignment="1">
      <alignment horizontal="left"/>
    </xf>
    <xf numFmtId="0" fontId="2" fillId="6" borderId="25" xfId="9" applyFill="1" applyBorder="1" applyAlignment="1">
      <alignment horizontal="center"/>
    </xf>
    <xf numFmtId="3" fontId="2" fillId="6" borderId="25" xfId="9" applyNumberFormat="1" applyFill="1" applyBorder="1"/>
    <xf numFmtId="3" fontId="2" fillId="0" borderId="25" xfId="9" applyNumberFormat="1" applyBorder="1"/>
    <xf numFmtId="4" fontId="2" fillId="0" borderId="25" xfId="9" applyNumberFormat="1" applyBorder="1"/>
    <xf numFmtId="0" fontId="2" fillId="0" borderId="25" xfId="9" applyBorder="1"/>
    <xf numFmtId="3" fontId="2" fillId="0" borderId="26" xfId="9" applyNumberFormat="1" applyBorder="1"/>
    <xf numFmtId="0" fontId="3" fillId="6" borderId="25" xfId="9" applyFont="1" applyFill="1" applyBorder="1" applyAlignment="1">
      <alignment horizontal="right"/>
    </xf>
    <xf numFmtId="0" fontId="15" fillId="6" borderId="25" xfId="9" applyFont="1" applyFill="1" applyBorder="1" applyAlignment="1">
      <alignment horizontal="center"/>
    </xf>
    <xf numFmtId="3" fontId="3" fillId="6" borderId="25" xfId="9" applyNumberFormat="1" applyFont="1" applyFill="1" applyBorder="1"/>
    <xf numFmtId="3" fontId="3" fillId="0" borderId="25" xfId="9" applyNumberFormat="1" applyFont="1" applyBorder="1"/>
    <xf numFmtId="4" fontId="3" fillId="0" borderId="25" xfId="9" applyNumberFormat="1" applyFont="1" applyBorder="1"/>
    <xf numFmtId="3" fontId="3" fillId="0" borderId="26" xfId="9" applyNumberFormat="1" applyFont="1" applyBorder="1"/>
    <xf numFmtId="4" fontId="14" fillId="7" borderId="25" xfId="9" applyNumberFormat="1" applyFont="1" applyFill="1" applyBorder="1"/>
    <xf numFmtId="49" fontId="16" fillId="8" borderId="24" xfId="9" applyNumberFormat="1" applyFont="1" applyFill="1" applyBorder="1" applyAlignment="1">
      <alignment horizontal="center"/>
    </xf>
    <xf numFmtId="0" fontId="17" fillId="8" borderId="25" xfId="9" applyFont="1" applyFill="1" applyBorder="1" applyAlignment="1">
      <alignment horizontal="left"/>
    </xf>
    <xf numFmtId="0" fontId="14" fillId="8" borderId="25" xfId="9" applyFont="1" applyFill="1" applyBorder="1" applyAlignment="1">
      <alignment horizontal="center"/>
    </xf>
    <xf numFmtId="3" fontId="14" fillId="8" borderId="25" xfId="9" applyNumberFormat="1" applyFont="1" applyFill="1" applyBorder="1"/>
    <xf numFmtId="4" fontId="14" fillId="8" borderId="25" xfId="9" applyNumberFormat="1" applyFont="1" applyFill="1" applyBorder="1"/>
    <xf numFmtId="3" fontId="14" fillId="8" borderId="26" xfId="9" applyNumberFormat="1" applyFont="1" applyFill="1" applyBorder="1"/>
    <xf numFmtId="49" fontId="2" fillId="6" borderId="24" xfId="9" applyNumberFormat="1" applyFill="1" applyBorder="1" applyAlignment="1">
      <alignment horizontal="center"/>
    </xf>
    <xf numFmtId="0" fontId="2" fillId="0" borderId="25" xfId="9" applyBorder="1" applyAlignment="1">
      <alignment horizontal="left"/>
    </xf>
    <xf numFmtId="0" fontId="2" fillId="0" borderId="25" xfId="9" applyBorder="1" applyAlignment="1">
      <alignment horizontal="center"/>
    </xf>
    <xf numFmtId="3" fontId="2" fillId="0" borderId="25" xfId="9" applyNumberFormat="1" applyBorder="1" applyAlignment="1">
      <alignment horizontal="center"/>
    </xf>
    <xf numFmtId="49" fontId="18" fillId="9" borderId="24" xfId="9" applyNumberFormat="1" applyFont="1" applyFill="1" applyBorder="1" applyAlignment="1">
      <alignment horizontal="center"/>
    </xf>
    <xf numFmtId="0" fontId="17" fillId="9" borderId="25" xfId="9" applyFont="1" applyFill="1" applyBorder="1" applyAlignment="1">
      <alignment horizontal="right"/>
    </xf>
    <xf numFmtId="3" fontId="14" fillId="9" borderId="25" xfId="9" applyNumberFormat="1" applyFont="1" applyFill="1" applyBorder="1" applyAlignment="1">
      <alignment horizontal="center"/>
    </xf>
    <xf numFmtId="3" fontId="14" fillId="9" borderId="25" xfId="9" applyNumberFormat="1" applyFont="1" applyFill="1" applyBorder="1"/>
    <xf numFmtId="3" fontId="17" fillId="9" borderId="25" xfId="9" applyNumberFormat="1" applyFont="1" applyFill="1" applyBorder="1"/>
    <xf numFmtId="41" fontId="2" fillId="0" borderId="25" xfId="2" applyNumberFormat="1" applyFont="1" applyBorder="1"/>
    <xf numFmtId="41" fontId="14" fillId="8" borderId="25" xfId="2" applyNumberFormat="1" applyFont="1" applyFill="1" applyBorder="1"/>
    <xf numFmtId="1" fontId="2" fillId="0" borderId="25" xfId="9" applyNumberFormat="1" applyBorder="1"/>
    <xf numFmtId="0" fontId="8" fillId="0" borderId="0" xfId="9" applyFont="1" applyBorder="1" applyAlignment="1">
      <alignment horizontal="center"/>
    </xf>
    <xf numFmtId="0" fontId="9" fillId="0" borderId="0" xfId="9" applyFont="1" applyBorder="1" applyAlignment="1">
      <alignment horizontal="center"/>
    </xf>
    <xf numFmtId="41" fontId="0" fillId="0" borderId="0" xfId="2" pivotButton="1" applyFont="1"/>
    <xf numFmtId="0" fontId="6" fillId="0" borderId="0" xfId="11"/>
    <xf numFmtId="0" fontId="3" fillId="0" borderId="13" xfId="9" applyFont="1" applyBorder="1"/>
    <xf numFmtId="0" fontId="3" fillId="0" borderId="0" xfId="9" applyFont="1" applyBorder="1"/>
    <xf numFmtId="49" fontId="10" fillId="6" borderId="18" xfId="9" applyNumberFormat="1" applyFont="1" applyFill="1" applyBorder="1" applyAlignment="1">
      <alignment horizontal="center"/>
    </xf>
    <xf numFmtId="49" fontId="12" fillId="6" borderId="27" xfId="9" applyNumberFormat="1" applyFont="1" applyFill="1" applyBorder="1" applyAlignment="1">
      <alignment horizontal="center"/>
    </xf>
    <xf numFmtId="49" fontId="13" fillId="7" borderId="28" xfId="9" applyNumberFormat="1" applyFont="1" applyFill="1" applyBorder="1" applyAlignment="1">
      <alignment horizontal="center"/>
    </xf>
    <xf numFmtId="49" fontId="12" fillId="6" borderId="28" xfId="9" applyNumberFormat="1" applyFont="1" applyFill="1" applyBorder="1" applyAlignment="1">
      <alignment horizontal="center"/>
    </xf>
    <xf numFmtId="49" fontId="16" fillId="8" borderId="28" xfId="9" applyNumberFormat="1" applyFont="1" applyFill="1" applyBorder="1" applyAlignment="1">
      <alignment horizontal="center"/>
    </xf>
    <xf numFmtId="49" fontId="2" fillId="6" borderId="28" xfId="9" applyNumberFormat="1" applyFill="1" applyBorder="1" applyAlignment="1">
      <alignment horizontal="center"/>
    </xf>
    <xf numFmtId="49" fontId="18" fillId="9" borderId="28" xfId="9" applyNumberFormat="1" applyFont="1" applyFill="1" applyBorder="1" applyAlignment="1">
      <alignment horizontal="center"/>
    </xf>
    <xf numFmtId="0" fontId="2" fillId="0" borderId="16" xfId="9" applyBorder="1" applyAlignment="1">
      <alignment horizontal="center"/>
    </xf>
    <xf numFmtId="3" fontId="2" fillId="6" borderId="23" xfId="9" applyNumberFormat="1" applyFill="1" applyBorder="1" applyAlignment="1">
      <alignment horizontal="center"/>
    </xf>
    <xf numFmtId="3" fontId="14" fillId="7" borderId="26" xfId="9" applyNumberFormat="1" applyFont="1" applyFill="1" applyBorder="1" applyAlignment="1">
      <alignment horizontal="center"/>
    </xf>
    <xf numFmtId="3" fontId="2" fillId="0" borderId="26" xfId="9" applyNumberFormat="1" applyBorder="1" applyAlignment="1">
      <alignment horizontal="center"/>
    </xf>
    <xf numFmtId="3" fontId="3" fillId="0" borderId="26" xfId="9" applyNumberFormat="1" applyFont="1" applyBorder="1" applyAlignment="1">
      <alignment horizontal="center"/>
    </xf>
    <xf numFmtId="3" fontId="14" fillId="8" borderId="26" xfId="9" applyNumberFormat="1" applyFont="1" applyFill="1" applyBorder="1" applyAlignment="1">
      <alignment horizontal="center"/>
    </xf>
    <xf numFmtId="3" fontId="3" fillId="0" borderId="25" xfId="9" applyNumberFormat="1" applyFont="1" applyBorder="1" applyAlignment="1">
      <alignment horizontal="center"/>
    </xf>
    <xf numFmtId="3" fontId="17" fillId="9" borderId="25" xfId="9" applyNumberFormat="1" applyFont="1" applyFill="1" applyBorder="1" applyAlignment="1">
      <alignment horizontal="center"/>
    </xf>
    <xf numFmtId="0" fontId="0" fillId="0" borderId="29" xfId="0" applyBorder="1"/>
    <xf numFmtId="9" fontId="0" fillId="0" borderId="29" xfId="12" applyFont="1" applyBorder="1"/>
    <xf numFmtId="172" fontId="0" fillId="0" borderId="29" xfId="0" applyNumberFormat="1" applyBorder="1"/>
    <xf numFmtId="0" fontId="19" fillId="9" borderId="29" xfId="0" applyFont="1" applyFill="1" applyBorder="1" applyAlignment="1">
      <alignment horizontal="center"/>
    </xf>
    <xf numFmtId="171" fontId="0" fillId="0" borderId="29" xfId="0" applyNumberFormat="1" applyBorder="1"/>
    <xf numFmtId="0" fontId="19" fillId="9" borderId="0" xfId="0" applyFont="1" applyFill="1" applyBorder="1" applyAlignment="1">
      <alignment horizontal="center"/>
    </xf>
    <xf numFmtId="173" fontId="2" fillId="0" borderId="26" xfId="9" applyNumberFormat="1" applyBorder="1"/>
    <xf numFmtId="174" fontId="2" fillId="0" borderId="26" xfId="1" applyNumberFormat="1" applyFont="1" applyBorder="1"/>
    <xf numFmtId="0" fontId="8" fillId="0" borderId="15" xfId="9" applyFont="1" applyBorder="1" applyAlignment="1">
      <alignment horizontal="center"/>
    </xf>
    <xf numFmtId="0" fontId="8" fillId="0" borderId="0" xfId="9" applyFont="1" applyBorder="1" applyAlignment="1">
      <alignment horizontal="center"/>
    </xf>
    <xf numFmtId="0" fontId="8" fillId="0" borderId="0" xfId="9" applyFont="1" applyAlignment="1">
      <alignment horizontal="center"/>
    </xf>
    <xf numFmtId="0" fontId="8" fillId="0" borderId="16" xfId="9" applyFont="1" applyBorder="1" applyAlignment="1">
      <alignment horizontal="center"/>
    </xf>
    <xf numFmtId="0" fontId="9" fillId="0" borderId="15" xfId="9" applyFont="1" applyBorder="1" applyAlignment="1">
      <alignment horizontal="center"/>
    </xf>
    <xf numFmtId="0" fontId="9" fillId="0" borderId="0" xfId="9" applyFont="1" applyBorder="1" applyAlignment="1">
      <alignment horizontal="center"/>
    </xf>
    <xf numFmtId="0" fontId="9" fillId="0" borderId="0" xfId="9" applyFont="1" applyAlignment="1">
      <alignment horizontal="center"/>
    </xf>
    <xf numFmtId="0" fontId="9" fillId="0" borderId="16" xfId="9" applyFont="1" applyBorder="1" applyAlignment="1">
      <alignment horizontal="center"/>
    </xf>
  </cellXfs>
  <cellStyles count="13">
    <cellStyle name="_Prime_5_RevA" xfId="6" xr:uid="{A6C155AE-6D96-406C-89FB-4A37BB5FC87C}"/>
    <cellStyle name="Comma" xfId="1" builtinId="3"/>
    <cellStyle name="Comma [0]" xfId="2" builtinId="6"/>
    <cellStyle name="Comma 2" xfId="10" xr:uid="{C97BCA07-73ED-458D-993D-A68207BB5F37}"/>
    <cellStyle name="Comma_Estimate (2)-Rev4" xfId="8" xr:uid="{9F644E8E-CEF9-4ABA-AFCF-AECDE958D202}"/>
    <cellStyle name="Currency [0]" xfId="3" builtinId="7"/>
    <cellStyle name="Normal" xfId="0" builtinId="0"/>
    <cellStyle name="Normal 2" xfId="9" xr:uid="{BEA229C2-F59B-423B-83B3-3B059CF1CA2C}"/>
    <cellStyle name="Normal 3" xfId="11" xr:uid="{24B223B4-00E5-463D-802A-6DD1157F514F}"/>
    <cellStyle name="Normal_Collahuasi_Data" xfId="4" xr:uid="{F5A76749-93B9-4C4C-8901-77756D311489}"/>
    <cellStyle name="Normal_Data_Access" xfId="5" xr:uid="{85EB9229-0BCE-463A-9F59-2AB431D82DB7}"/>
    <cellStyle name="Normal_Sheet2" xfId="7" xr:uid="{CF86B6AC-A9BE-4015-A234-09B214574FED}"/>
    <cellStyle name="Percent" xfId="12" builtinId="5"/>
  </cellStyles>
  <dxfs count="6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FD9BD52-7869-4C21-A32B-46F0945951C4}" type="doc">
      <dgm:prSet loTypeId="urn:microsoft.com/office/officeart/2005/8/layout/orgChart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L"/>
        </a:p>
      </dgm:t>
    </dgm:pt>
    <dgm:pt modelId="{ABB928CF-7B91-4F50-85F3-81F840FA8E07}">
      <dgm:prSet phldrT="[Text]"/>
      <dgm:spPr>
        <a:solidFill>
          <a:srgbClr val="FF0000"/>
        </a:solidFill>
      </dgm:spPr>
      <dgm:t>
        <a:bodyPr/>
        <a:lstStyle/>
        <a:p>
          <a:r>
            <a:rPr lang="es-CL"/>
            <a:t>Truck shop</a:t>
          </a:r>
        </a:p>
      </dgm:t>
    </dgm:pt>
    <dgm:pt modelId="{2DC44F40-C9B6-441D-8C2E-06085B119E60}" type="parTrans" cxnId="{741B92B4-3E5C-472D-A6B1-9129303F7D2C}">
      <dgm:prSet/>
      <dgm:spPr/>
      <dgm:t>
        <a:bodyPr/>
        <a:lstStyle/>
        <a:p>
          <a:endParaRPr lang="es-CL"/>
        </a:p>
      </dgm:t>
    </dgm:pt>
    <dgm:pt modelId="{107E02AB-4E06-45E1-802C-98E9B0A508BB}" type="sibTrans" cxnId="{741B92B4-3E5C-472D-A6B1-9129303F7D2C}">
      <dgm:prSet/>
      <dgm:spPr/>
      <dgm:t>
        <a:bodyPr/>
        <a:lstStyle/>
        <a:p>
          <a:endParaRPr lang="es-CL"/>
        </a:p>
      </dgm:t>
    </dgm:pt>
    <dgm:pt modelId="{13613AC0-5521-4439-849E-437D65197C58}">
      <dgm:prSet phldrT="[Text]"/>
      <dgm:spPr>
        <a:solidFill>
          <a:srgbClr val="FF0000"/>
        </a:solidFill>
      </dgm:spPr>
      <dgm:t>
        <a:bodyPr/>
        <a:lstStyle/>
        <a:p>
          <a:r>
            <a:rPr lang="es-CL"/>
            <a:t>Taller de lavado</a:t>
          </a:r>
        </a:p>
      </dgm:t>
    </dgm:pt>
    <dgm:pt modelId="{D0090C3E-371E-4063-AACD-094C3CB9E635}" type="parTrans" cxnId="{D60E7EA9-1A5E-4E7A-8DF7-122A1B01606A}">
      <dgm:prSet/>
      <dgm:spPr/>
      <dgm:t>
        <a:bodyPr/>
        <a:lstStyle/>
        <a:p>
          <a:endParaRPr lang="es-CL"/>
        </a:p>
      </dgm:t>
    </dgm:pt>
    <dgm:pt modelId="{12BE1E1B-FAB5-4C84-9D62-75BA3733EE5A}" type="sibTrans" cxnId="{D60E7EA9-1A5E-4E7A-8DF7-122A1B01606A}">
      <dgm:prSet/>
      <dgm:spPr/>
      <dgm:t>
        <a:bodyPr/>
        <a:lstStyle/>
        <a:p>
          <a:endParaRPr lang="es-CL"/>
        </a:p>
      </dgm:t>
    </dgm:pt>
    <dgm:pt modelId="{B43E9A62-1065-4600-AC03-4CA31E3D6744}">
      <dgm:prSet phldrT="[Text]"/>
      <dgm:spPr>
        <a:solidFill>
          <a:srgbClr val="FF0000"/>
        </a:solidFill>
      </dgm:spPr>
      <dgm:t>
        <a:bodyPr/>
        <a:lstStyle/>
        <a:p>
          <a:r>
            <a:rPr lang="es-CL"/>
            <a:t>Estación de servicios</a:t>
          </a:r>
        </a:p>
      </dgm:t>
    </dgm:pt>
    <dgm:pt modelId="{E33AE1F6-921A-4D23-A911-FC801ADA3B34}" type="parTrans" cxnId="{14A85A53-91CA-485B-AD84-FA173B2581CF}">
      <dgm:prSet/>
      <dgm:spPr/>
      <dgm:t>
        <a:bodyPr/>
        <a:lstStyle/>
        <a:p>
          <a:endParaRPr lang="es-CL"/>
        </a:p>
      </dgm:t>
    </dgm:pt>
    <dgm:pt modelId="{51FF7398-63F4-480D-A221-38879D5AC4B4}" type="sibTrans" cxnId="{14A85A53-91CA-485B-AD84-FA173B2581CF}">
      <dgm:prSet/>
      <dgm:spPr/>
      <dgm:t>
        <a:bodyPr/>
        <a:lstStyle/>
        <a:p>
          <a:endParaRPr lang="es-CL"/>
        </a:p>
      </dgm:t>
    </dgm:pt>
    <dgm:pt modelId="{3F58680A-2CCF-4A3B-9350-CED6BF78F651}">
      <dgm:prSet phldrT="[Text]"/>
      <dgm:spPr>
        <a:solidFill>
          <a:srgbClr val="FF0000"/>
        </a:solidFill>
      </dgm:spPr>
      <dgm:t>
        <a:bodyPr/>
        <a:lstStyle/>
        <a:p>
          <a:r>
            <a:rPr lang="es-CL"/>
            <a:t>Taller de Neoumaticos</a:t>
          </a:r>
        </a:p>
      </dgm:t>
    </dgm:pt>
    <dgm:pt modelId="{578DD9C3-7341-4F93-8E3D-DFB7A0858085}" type="parTrans" cxnId="{0AC2A381-E7E1-4ECF-9D71-8DE3F9A340EA}">
      <dgm:prSet/>
      <dgm:spPr/>
      <dgm:t>
        <a:bodyPr/>
        <a:lstStyle/>
        <a:p>
          <a:endParaRPr lang="es-CL"/>
        </a:p>
      </dgm:t>
    </dgm:pt>
    <dgm:pt modelId="{44974A32-BEE5-4F5C-9091-6A1673BC3586}" type="sibTrans" cxnId="{0AC2A381-E7E1-4ECF-9D71-8DE3F9A340EA}">
      <dgm:prSet/>
      <dgm:spPr/>
      <dgm:t>
        <a:bodyPr/>
        <a:lstStyle/>
        <a:p>
          <a:endParaRPr lang="es-CL"/>
        </a:p>
      </dgm:t>
    </dgm:pt>
    <dgm:pt modelId="{7DADE9A0-1062-4F46-8364-6F5124CE1DBF}">
      <dgm:prSet phldrT="[Text]"/>
      <dgm:spPr>
        <a:solidFill>
          <a:srgbClr val="FF0000"/>
        </a:solidFill>
      </dgm:spPr>
      <dgm:t>
        <a:bodyPr/>
        <a:lstStyle/>
        <a:p>
          <a:r>
            <a:rPr lang="es-CL"/>
            <a:t>Taller de camiones</a:t>
          </a:r>
        </a:p>
      </dgm:t>
    </dgm:pt>
    <dgm:pt modelId="{BE1CD02B-6417-4409-80EE-61ED141E19B8}" type="parTrans" cxnId="{0D38571E-24D1-4605-A83B-401B9F9F919E}">
      <dgm:prSet/>
      <dgm:spPr/>
      <dgm:t>
        <a:bodyPr/>
        <a:lstStyle/>
        <a:p>
          <a:endParaRPr lang="es-CL"/>
        </a:p>
      </dgm:t>
    </dgm:pt>
    <dgm:pt modelId="{525D7F7C-C036-4122-A3D7-323EA2E622EF}" type="sibTrans" cxnId="{0D38571E-24D1-4605-A83B-401B9F9F919E}">
      <dgm:prSet/>
      <dgm:spPr/>
      <dgm:t>
        <a:bodyPr/>
        <a:lstStyle/>
        <a:p>
          <a:endParaRPr lang="es-CL"/>
        </a:p>
      </dgm:t>
    </dgm:pt>
    <dgm:pt modelId="{8FB0D923-83DF-4295-A0BB-626213561801}">
      <dgm:prSet/>
      <dgm:spPr>
        <a:solidFill>
          <a:srgbClr val="FF0000"/>
        </a:solidFill>
      </dgm:spPr>
      <dgm:t>
        <a:bodyPr/>
        <a:lstStyle/>
        <a:p>
          <a:r>
            <a:rPr lang="es-CL"/>
            <a:t>Edificio Administrativo</a:t>
          </a:r>
        </a:p>
      </dgm:t>
    </dgm:pt>
    <dgm:pt modelId="{2C0A5607-2562-4864-9CFF-84A96919C0A5}" type="parTrans" cxnId="{69E49D63-F22D-4B94-99AE-631982BF5BC7}">
      <dgm:prSet/>
      <dgm:spPr/>
      <dgm:t>
        <a:bodyPr/>
        <a:lstStyle/>
        <a:p>
          <a:endParaRPr lang="es-CL"/>
        </a:p>
      </dgm:t>
    </dgm:pt>
    <dgm:pt modelId="{66CDC9D8-C962-492F-83DE-E8C37BAB4EA4}" type="sibTrans" cxnId="{69E49D63-F22D-4B94-99AE-631982BF5BC7}">
      <dgm:prSet/>
      <dgm:spPr/>
      <dgm:t>
        <a:bodyPr/>
        <a:lstStyle/>
        <a:p>
          <a:endParaRPr lang="es-CL"/>
        </a:p>
      </dgm:t>
    </dgm:pt>
    <dgm:pt modelId="{8B2255EF-5B85-4866-B633-C308F6F2212E}" type="pres">
      <dgm:prSet presAssocID="{6FD9BD52-7869-4C21-A32B-46F0945951C4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3C61A6BD-1096-4221-965E-6DCBA19C228F}" type="pres">
      <dgm:prSet presAssocID="{ABB928CF-7B91-4F50-85F3-81F840FA8E07}" presName="hierRoot1" presStyleCnt="0">
        <dgm:presLayoutVars>
          <dgm:hierBranch val="init"/>
        </dgm:presLayoutVars>
      </dgm:prSet>
      <dgm:spPr/>
    </dgm:pt>
    <dgm:pt modelId="{0FB2EC2C-3B69-4DB4-8A0D-03E529699EE8}" type="pres">
      <dgm:prSet presAssocID="{ABB928CF-7B91-4F50-85F3-81F840FA8E07}" presName="rootComposite1" presStyleCnt="0"/>
      <dgm:spPr/>
    </dgm:pt>
    <dgm:pt modelId="{D6EA0742-2828-4CE9-A129-2531A776C963}" type="pres">
      <dgm:prSet presAssocID="{ABB928CF-7B91-4F50-85F3-81F840FA8E07}" presName="rootText1" presStyleLbl="node0" presStyleIdx="0" presStyleCnt="1" custLinFactNeighborX="1425" custLinFactNeighborY="-1425">
        <dgm:presLayoutVars>
          <dgm:chPref val="3"/>
        </dgm:presLayoutVars>
      </dgm:prSet>
      <dgm:spPr/>
    </dgm:pt>
    <dgm:pt modelId="{5976364E-EBD2-443B-90F0-E2D4F7D9BB1C}" type="pres">
      <dgm:prSet presAssocID="{ABB928CF-7B91-4F50-85F3-81F840FA8E07}" presName="rootConnector1" presStyleLbl="node1" presStyleIdx="0" presStyleCnt="0"/>
      <dgm:spPr/>
    </dgm:pt>
    <dgm:pt modelId="{00492EEE-7314-4680-A4E1-9E7CE2A309A6}" type="pres">
      <dgm:prSet presAssocID="{ABB928CF-7B91-4F50-85F3-81F840FA8E07}" presName="hierChild2" presStyleCnt="0"/>
      <dgm:spPr/>
    </dgm:pt>
    <dgm:pt modelId="{3DF64BAB-566C-4A87-8EE4-96C5E1A51741}" type="pres">
      <dgm:prSet presAssocID="{BE1CD02B-6417-4409-80EE-61ED141E19B8}" presName="Name37" presStyleLbl="parChTrans1D2" presStyleIdx="0" presStyleCnt="5"/>
      <dgm:spPr/>
    </dgm:pt>
    <dgm:pt modelId="{468F5581-2A1D-49AA-8CA5-61AB007E4416}" type="pres">
      <dgm:prSet presAssocID="{7DADE9A0-1062-4F46-8364-6F5124CE1DBF}" presName="hierRoot2" presStyleCnt="0">
        <dgm:presLayoutVars>
          <dgm:hierBranch val="init"/>
        </dgm:presLayoutVars>
      </dgm:prSet>
      <dgm:spPr/>
    </dgm:pt>
    <dgm:pt modelId="{CA7F526C-2440-4CF9-AD74-CB47C226E312}" type="pres">
      <dgm:prSet presAssocID="{7DADE9A0-1062-4F46-8364-6F5124CE1DBF}" presName="rootComposite" presStyleCnt="0"/>
      <dgm:spPr/>
    </dgm:pt>
    <dgm:pt modelId="{9023548B-1923-41B9-AE27-D7F52965DE18}" type="pres">
      <dgm:prSet presAssocID="{7DADE9A0-1062-4F46-8364-6F5124CE1DBF}" presName="rootText" presStyleLbl="node2" presStyleIdx="0" presStyleCnt="5">
        <dgm:presLayoutVars>
          <dgm:chPref val="3"/>
        </dgm:presLayoutVars>
      </dgm:prSet>
      <dgm:spPr/>
    </dgm:pt>
    <dgm:pt modelId="{E75038D2-6230-42E4-93BC-B875D9D1AAF9}" type="pres">
      <dgm:prSet presAssocID="{7DADE9A0-1062-4F46-8364-6F5124CE1DBF}" presName="rootConnector" presStyleLbl="node2" presStyleIdx="0" presStyleCnt="5"/>
      <dgm:spPr/>
    </dgm:pt>
    <dgm:pt modelId="{AA5E863E-5DA3-4A1D-943B-681A2D643174}" type="pres">
      <dgm:prSet presAssocID="{7DADE9A0-1062-4F46-8364-6F5124CE1DBF}" presName="hierChild4" presStyleCnt="0"/>
      <dgm:spPr/>
    </dgm:pt>
    <dgm:pt modelId="{432B76C0-8A20-4E8A-8FFA-8C82EF155040}" type="pres">
      <dgm:prSet presAssocID="{7DADE9A0-1062-4F46-8364-6F5124CE1DBF}" presName="hierChild5" presStyleCnt="0"/>
      <dgm:spPr/>
    </dgm:pt>
    <dgm:pt modelId="{4946AC3E-6FF8-4B67-83A3-5D0FFD93FE40}" type="pres">
      <dgm:prSet presAssocID="{D0090C3E-371E-4063-AACD-094C3CB9E635}" presName="Name37" presStyleLbl="parChTrans1D2" presStyleIdx="1" presStyleCnt="5"/>
      <dgm:spPr/>
    </dgm:pt>
    <dgm:pt modelId="{8652A66A-8340-448E-A7ED-37797AC76EBC}" type="pres">
      <dgm:prSet presAssocID="{13613AC0-5521-4439-849E-437D65197C58}" presName="hierRoot2" presStyleCnt="0">
        <dgm:presLayoutVars>
          <dgm:hierBranch val="init"/>
        </dgm:presLayoutVars>
      </dgm:prSet>
      <dgm:spPr/>
    </dgm:pt>
    <dgm:pt modelId="{1EE8C7EF-CEDD-442D-BC35-575E7F73F025}" type="pres">
      <dgm:prSet presAssocID="{13613AC0-5521-4439-849E-437D65197C58}" presName="rootComposite" presStyleCnt="0"/>
      <dgm:spPr/>
    </dgm:pt>
    <dgm:pt modelId="{DFCAD206-A4DA-4A78-847E-65D58F22BBF4}" type="pres">
      <dgm:prSet presAssocID="{13613AC0-5521-4439-849E-437D65197C58}" presName="rootText" presStyleLbl="node2" presStyleIdx="1" presStyleCnt="5">
        <dgm:presLayoutVars>
          <dgm:chPref val="3"/>
        </dgm:presLayoutVars>
      </dgm:prSet>
      <dgm:spPr/>
    </dgm:pt>
    <dgm:pt modelId="{4C7992D6-83C6-4AA4-A0CF-892951EC478D}" type="pres">
      <dgm:prSet presAssocID="{13613AC0-5521-4439-849E-437D65197C58}" presName="rootConnector" presStyleLbl="node2" presStyleIdx="1" presStyleCnt="5"/>
      <dgm:spPr/>
    </dgm:pt>
    <dgm:pt modelId="{BF2A4EE5-9A88-45DD-ACC9-F4DE067F86B6}" type="pres">
      <dgm:prSet presAssocID="{13613AC0-5521-4439-849E-437D65197C58}" presName="hierChild4" presStyleCnt="0"/>
      <dgm:spPr/>
    </dgm:pt>
    <dgm:pt modelId="{09E089F4-9CEF-4281-BD06-C5A8DEBB231D}" type="pres">
      <dgm:prSet presAssocID="{13613AC0-5521-4439-849E-437D65197C58}" presName="hierChild5" presStyleCnt="0"/>
      <dgm:spPr/>
    </dgm:pt>
    <dgm:pt modelId="{C9909C21-D5A7-44D4-801A-FC11374C1C01}" type="pres">
      <dgm:prSet presAssocID="{E33AE1F6-921A-4D23-A911-FC801ADA3B34}" presName="Name37" presStyleLbl="parChTrans1D2" presStyleIdx="2" presStyleCnt="5"/>
      <dgm:spPr/>
    </dgm:pt>
    <dgm:pt modelId="{FD0C9855-7B42-4EFF-9CD0-DF032A9B1F22}" type="pres">
      <dgm:prSet presAssocID="{B43E9A62-1065-4600-AC03-4CA31E3D6744}" presName="hierRoot2" presStyleCnt="0">
        <dgm:presLayoutVars>
          <dgm:hierBranch val="init"/>
        </dgm:presLayoutVars>
      </dgm:prSet>
      <dgm:spPr/>
    </dgm:pt>
    <dgm:pt modelId="{CB4ECA0B-8D1B-4412-B855-BD35B6D8AC13}" type="pres">
      <dgm:prSet presAssocID="{B43E9A62-1065-4600-AC03-4CA31E3D6744}" presName="rootComposite" presStyleCnt="0"/>
      <dgm:spPr/>
    </dgm:pt>
    <dgm:pt modelId="{20854057-6FC9-4862-B48B-509B8ACF3BB3}" type="pres">
      <dgm:prSet presAssocID="{B43E9A62-1065-4600-AC03-4CA31E3D6744}" presName="rootText" presStyleLbl="node2" presStyleIdx="2" presStyleCnt="5">
        <dgm:presLayoutVars>
          <dgm:chPref val="3"/>
        </dgm:presLayoutVars>
      </dgm:prSet>
      <dgm:spPr/>
    </dgm:pt>
    <dgm:pt modelId="{05D289A9-976E-464C-ABC2-3F1A89335C80}" type="pres">
      <dgm:prSet presAssocID="{B43E9A62-1065-4600-AC03-4CA31E3D6744}" presName="rootConnector" presStyleLbl="node2" presStyleIdx="2" presStyleCnt="5"/>
      <dgm:spPr/>
    </dgm:pt>
    <dgm:pt modelId="{F7BAEF29-ADB6-46E9-B618-1D261B07483E}" type="pres">
      <dgm:prSet presAssocID="{B43E9A62-1065-4600-AC03-4CA31E3D6744}" presName="hierChild4" presStyleCnt="0"/>
      <dgm:spPr/>
    </dgm:pt>
    <dgm:pt modelId="{C93C4A50-CDFE-44AA-BC24-FDB22D44B0C6}" type="pres">
      <dgm:prSet presAssocID="{B43E9A62-1065-4600-AC03-4CA31E3D6744}" presName="hierChild5" presStyleCnt="0"/>
      <dgm:spPr/>
    </dgm:pt>
    <dgm:pt modelId="{B6A1439E-CA6C-432D-832E-D7F60E46C013}" type="pres">
      <dgm:prSet presAssocID="{578DD9C3-7341-4F93-8E3D-DFB7A0858085}" presName="Name37" presStyleLbl="parChTrans1D2" presStyleIdx="3" presStyleCnt="5"/>
      <dgm:spPr/>
    </dgm:pt>
    <dgm:pt modelId="{2209AD77-0AF6-4703-B88B-BF9270988E37}" type="pres">
      <dgm:prSet presAssocID="{3F58680A-2CCF-4A3B-9350-CED6BF78F651}" presName="hierRoot2" presStyleCnt="0">
        <dgm:presLayoutVars>
          <dgm:hierBranch val="init"/>
        </dgm:presLayoutVars>
      </dgm:prSet>
      <dgm:spPr/>
    </dgm:pt>
    <dgm:pt modelId="{4E0750B2-C05F-4F00-B9FB-ACA823EF4E74}" type="pres">
      <dgm:prSet presAssocID="{3F58680A-2CCF-4A3B-9350-CED6BF78F651}" presName="rootComposite" presStyleCnt="0"/>
      <dgm:spPr/>
    </dgm:pt>
    <dgm:pt modelId="{BAE7085A-64F1-4DC6-AE29-A5BEE78A1897}" type="pres">
      <dgm:prSet presAssocID="{3F58680A-2CCF-4A3B-9350-CED6BF78F651}" presName="rootText" presStyleLbl="node2" presStyleIdx="3" presStyleCnt="5">
        <dgm:presLayoutVars>
          <dgm:chPref val="3"/>
        </dgm:presLayoutVars>
      </dgm:prSet>
      <dgm:spPr/>
    </dgm:pt>
    <dgm:pt modelId="{BF2F7384-B799-49D7-B92F-0A3B74F428F2}" type="pres">
      <dgm:prSet presAssocID="{3F58680A-2CCF-4A3B-9350-CED6BF78F651}" presName="rootConnector" presStyleLbl="node2" presStyleIdx="3" presStyleCnt="5"/>
      <dgm:spPr/>
    </dgm:pt>
    <dgm:pt modelId="{EF1DC4FF-4A6C-4FE3-BE25-02C0ECDA2770}" type="pres">
      <dgm:prSet presAssocID="{3F58680A-2CCF-4A3B-9350-CED6BF78F651}" presName="hierChild4" presStyleCnt="0"/>
      <dgm:spPr/>
    </dgm:pt>
    <dgm:pt modelId="{BCC24A23-FB00-42D7-9862-B978AB2759FC}" type="pres">
      <dgm:prSet presAssocID="{3F58680A-2CCF-4A3B-9350-CED6BF78F651}" presName="hierChild5" presStyleCnt="0"/>
      <dgm:spPr/>
    </dgm:pt>
    <dgm:pt modelId="{22409DAF-2839-427F-9313-DB3EBEDE27F1}" type="pres">
      <dgm:prSet presAssocID="{2C0A5607-2562-4864-9CFF-84A96919C0A5}" presName="Name37" presStyleLbl="parChTrans1D2" presStyleIdx="4" presStyleCnt="5"/>
      <dgm:spPr/>
    </dgm:pt>
    <dgm:pt modelId="{E4B0898D-70E0-4549-AEE2-7ACB6663AC9B}" type="pres">
      <dgm:prSet presAssocID="{8FB0D923-83DF-4295-A0BB-626213561801}" presName="hierRoot2" presStyleCnt="0">
        <dgm:presLayoutVars>
          <dgm:hierBranch val="init"/>
        </dgm:presLayoutVars>
      </dgm:prSet>
      <dgm:spPr/>
    </dgm:pt>
    <dgm:pt modelId="{46B002C0-DD24-44EC-BB28-1A5C1350E3C6}" type="pres">
      <dgm:prSet presAssocID="{8FB0D923-83DF-4295-A0BB-626213561801}" presName="rootComposite" presStyleCnt="0"/>
      <dgm:spPr/>
    </dgm:pt>
    <dgm:pt modelId="{6E9D273A-B278-46A5-B082-4B6B54AF052F}" type="pres">
      <dgm:prSet presAssocID="{8FB0D923-83DF-4295-A0BB-626213561801}" presName="rootText" presStyleLbl="node2" presStyleIdx="4" presStyleCnt="5">
        <dgm:presLayoutVars>
          <dgm:chPref val="3"/>
        </dgm:presLayoutVars>
      </dgm:prSet>
      <dgm:spPr/>
    </dgm:pt>
    <dgm:pt modelId="{44C20F63-7E66-45D0-AC2C-5328FB5EE054}" type="pres">
      <dgm:prSet presAssocID="{8FB0D923-83DF-4295-A0BB-626213561801}" presName="rootConnector" presStyleLbl="node2" presStyleIdx="4" presStyleCnt="5"/>
      <dgm:spPr/>
    </dgm:pt>
    <dgm:pt modelId="{E1CD7C9E-D093-4285-BFE9-C571FA4BA811}" type="pres">
      <dgm:prSet presAssocID="{8FB0D923-83DF-4295-A0BB-626213561801}" presName="hierChild4" presStyleCnt="0"/>
      <dgm:spPr/>
    </dgm:pt>
    <dgm:pt modelId="{366DEC30-4E23-4C20-801F-8B2778417639}" type="pres">
      <dgm:prSet presAssocID="{8FB0D923-83DF-4295-A0BB-626213561801}" presName="hierChild5" presStyleCnt="0"/>
      <dgm:spPr/>
    </dgm:pt>
    <dgm:pt modelId="{4632FEE9-BC22-4181-ADF2-61EB7310A3CC}" type="pres">
      <dgm:prSet presAssocID="{ABB928CF-7B91-4F50-85F3-81F840FA8E07}" presName="hierChild3" presStyleCnt="0"/>
      <dgm:spPr/>
    </dgm:pt>
  </dgm:ptLst>
  <dgm:cxnLst>
    <dgm:cxn modelId="{CCE12115-EA6A-45CB-A7F6-08C0117F3A5A}" type="presOf" srcId="{BE1CD02B-6417-4409-80EE-61ED141E19B8}" destId="{3DF64BAB-566C-4A87-8EE4-96C5E1A51741}" srcOrd="0" destOrd="0" presId="urn:microsoft.com/office/officeart/2005/8/layout/orgChart1"/>
    <dgm:cxn modelId="{0D38571E-24D1-4605-A83B-401B9F9F919E}" srcId="{ABB928CF-7B91-4F50-85F3-81F840FA8E07}" destId="{7DADE9A0-1062-4F46-8364-6F5124CE1DBF}" srcOrd="0" destOrd="0" parTransId="{BE1CD02B-6417-4409-80EE-61ED141E19B8}" sibTransId="{525D7F7C-C036-4122-A3D7-323EA2E622EF}"/>
    <dgm:cxn modelId="{A6C60F3C-EA54-463D-ADB6-907FEBD7755D}" type="presOf" srcId="{6FD9BD52-7869-4C21-A32B-46F0945951C4}" destId="{8B2255EF-5B85-4866-B633-C308F6F2212E}" srcOrd="0" destOrd="0" presId="urn:microsoft.com/office/officeart/2005/8/layout/orgChart1"/>
    <dgm:cxn modelId="{69E49D63-F22D-4B94-99AE-631982BF5BC7}" srcId="{ABB928CF-7B91-4F50-85F3-81F840FA8E07}" destId="{8FB0D923-83DF-4295-A0BB-626213561801}" srcOrd="4" destOrd="0" parTransId="{2C0A5607-2562-4864-9CFF-84A96919C0A5}" sibTransId="{66CDC9D8-C962-492F-83DE-E8C37BAB4EA4}"/>
    <dgm:cxn modelId="{65C9D963-B2C3-49C4-AC4B-57B28BE128EC}" type="presOf" srcId="{3F58680A-2CCF-4A3B-9350-CED6BF78F651}" destId="{BAE7085A-64F1-4DC6-AE29-A5BEE78A1897}" srcOrd="0" destOrd="0" presId="urn:microsoft.com/office/officeart/2005/8/layout/orgChart1"/>
    <dgm:cxn modelId="{14211F64-957A-497F-A264-1ACE06480B6C}" type="presOf" srcId="{3F58680A-2CCF-4A3B-9350-CED6BF78F651}" destId="{BF2F7384-B799-49D7-B92F-0A3B74F428F2}" srcOrd="1" destOrd="0" presId="urn:microsoft.com/office/officeart/2005/8/layout/orgChart1"/>
    <dgm:cxn modelId="{D0392365-294D-41AB-BE9E-4B1F96BB46D8}" type="presOf" srcId="{7DADE9A0-1062-4F46-8364-6F5124CE1DBF}" destId="{9023548B-1923-41B9-AE27-D7F52965DE18}" srcOrd="0" destOrd="0" presId="urn:microsoft.com/office/officeart/2005/8/layout/orgChart1"/>
    <dgm:cxn modelId="{F2AE5267-6965-40FC-BFA9-9AB72EC558B7}" type="presOf" srcId="{13613AC0-5521-4439-849E-437D65197C58}" destId="{DFCAD206-A4DA-4A78-847E-65D58F22BBF4}" srcOrd="0" destOrd="0" presId="urn:microsoft.com/office/officeart/2005/8/layout/orgChart1"/>
    <dgm:cxn modelId="{872D624D-CEB6-4BCB-A1AB-697C1AF0A5BC}" type="presOf" srcId="{ABB928CF-7B91-4F50-85F3-81F840FA8E07}" destId="{D6EA0742-2828-4CE9-A129-2531A776C963}" srcOrd="0" destOrd="0" presId="urn:microsoft.com/office/officeart/2005/8/layout/orgChart1"/>
    <dgm:cxn modelId="{14A85A53-91CA-485B-AD84-FA173B2581CF}" srcId="{ABB928CF-7B91-4F50-85F3-81F840FA8E07}" destId="{B43E9A62-1065-4600-AC03-4CA31E3D6744}" srcOrd="2" destOrd="0" parTransId="{E33AE1F6-921A-4D23-A911-FC801ADA3B34}" sibTransId="{51FF7398-63F4-480D-A221-38879D5AC4B4}"/>
    <dgm:cxn modelId="{9524EE54-BC09-462D-AC7B-20AD0223709F}" type="presOf" srcId="{2C0A5607-2562-4864-9CFF-84A96919C0A5}" destId="{22409DAF-2839-427F-9313-DB3EBEDE27F1}" srcOrd="0" destOrd="0" presId="urn:microsoft.com/office/officeart/2005/8/layout/orgChart1"/>
    <dgm:cxn modelId="{08EF277A-B30C-4E71-97B8-55B2C0B8E5E3}" type="presOf" srcId="{7DADE9A0-1062-4F46-8364-6F5124CE1DBF}" destId="{E75038D2-6230-42E4-93BC-B875D9D1AAF9}" srcOrd="1" destOrd="0" presId="urn:microsoft.com/office/officeart/2005/8/layout/orgChart1"/>
    <dgm:cxn modelId="{0AC2A381-E7E1-4ECF-9D71-8DE3F9A340EA}" srcId="{ABB928CF-7B91-4F50-85F3-81F840FA8E07}" destId="{3F58680A-2CCF-4A3B-9350-CED6BF78F651}" srcOrd="3" destOrd="0" parTransId="{578DD9C3-7341-4F93-8E3D-DFB7A0858085}" sibTransId="{44974A32-BEE5-4F5C-9091-6A1673BC3586}"/>
    <dgm:cxn modelId="{7962349A-7A52-4815-B329-8D90AE91EAEA}" type="presOf" srcId="{578DD9C3-7341-4F93-8E3D-DFB7A0858085}" destId="{B6A1439E-CA6C-432D-832E-D7F60E46C013}" srcOrd="0" destOrd="0" presId="urn:microsoft.com/office/officeart/2005/8/layout/orgChart1"/>
    <dgm:cxn modelId="{6CE6109B-4387-4D2D-ADCC-30731A6D485C}" type="presOf" srcId="{8FB0D923-83DF-4295-A0BB-626213561801}" destId="{44C20F63-7E66-45D0-AC2C-5328FB5EE054}" srcOrd="1" destOrd="0" presId="urn:microsoft.com/office/officeart/2005/8/layout/orgChart1"/>
    <dgm:cxn modelId="{3E457D9F-7268-483C-9C7B-E818600826B7}" type="presOf" srcId="{ABB928CF-7B91-4F50-85F3-81F840FA8E07}" destId="{5976364E-EBD2-443B-90F0-E2D4F7D9BB1C}" srcOrd="1" destOrd="0" presId="urn:microsoft.com/office/officeart/2005/8/layout/orgChart1"/>
    <dgm:cxn modelId="{D60E7EA9-1A5E-4E7A-8DF7-122A1B01606A}" srcId="{ABB928CF-7B91-4F50-85F3-81F840FA8E07}" destId="{13613AC0-5521-4439-849E-437D65197C58}" srcOrd="1" destOrd="0" parTransId="{D0090C3E-371E-4063-AACD-094C3CB9E635}" sibTransId="{12BE1E1B-FAB5-4C84-9D62-75BA3733EE5A}"/>
    <dgm:cxn modelId="{AAA864B4-E2B7-4BD4-953C-8CDC372DEEC5}" type="presOf" srcId="{E33AE1F6-921A-4D23-A911-FC801ADA3B34}" destId="{C9909C21-D5A7-44D4-801A-FC11374C1C01}" srcOrd="0" destOrd="0" presId="urn:microsoft.com/office/officeart/2005/8/layout/orgChart1"/>
    <dgm:cxn modelId="{741B92B4-3E5C-472D-A6B1-9129303F7D2C}" srcId="{6FD9BD52-7869-4C21-A32B-46F0945951C4}" destId="{ABB928CF-7B91-4F50-85F3-81F840FA8E07}" srcOrd="0" destOrd="0" parTransId="{2DC44F40-C9B6-441D-8C2E-06085B119E60}" sibTransId="{107E02AB-4E06-45E1-802C-98E9B0A508BB}"/>
    <dgm:cxn modelId="{A123FAC2-1DC9-4A54-9E0A-8589821F4E0D}" type="presOf" srcId="{B43E9A62-1065-4600-AC03-4CA31E3D6744}" destId="{05D289A9-976E-464C-ABC2-3F1A89335C80}" srcOrd="1" destOrd="0" presId="urn:microsoft.com/office/officeart/2005/8/layout/orgChart1"/>
    <dgm:cxn modelId="{0621EDD5-5026-4953-B8B0-C2AB348AE7E2}" type="presOf" srcId="{B43E9A62-1065-4600-AC03-4CA31E3D6744}" destId="{20854057-6FC9-4862-B48B-509B8ACF3BB3}" srcOrd="0" destOrd="0" presId="urn:microsoft.com/office/officeart/2005/8/layout/orgChart1"/>
    <dgm:cxn modelId="{A224EEE1-750C-4B08-976A-BE4294A74C50}" type="presOf" srcId="{8FB0D923-83DF-4295-A0BB-626213561801}" destId="{6E9D273A-B278-46A5-B082-4B6B54AF052F}" srcOrd="0" destOrd="0" presId="urn:microsoft.com/office/officeart/2005/8/layout/orgChart1"/>
    <dgm:cxn modelId="{8C87C3F3-4B48-43D6-902D-A672CF16DCA2}" type="presOf" srcId="{13613AC0-5521-4439-849E-437D65197C58}" destId="{4C7992D6-83C6-4AA4-A0CF-892951EC478D}" srcOrd="1" destOrd="0" presId="urn:microsoft.com/office/officeart/2005/8/layout/orgChart1"/>
    <dgm:cxn modelId="{3566DDFC-6A6F-4692-AEAD-CAAF00760288}" type="presOf" srcId="{D0090C3E-371E-4063-AACD-094C3CB9E635}" destId="{4946AC3E-6FF8-4B67-83A3-5D0FFD93FE40}" srcOrd="0" destOrd="0" presId="urn:microsoft.com/office/officeart/2005/8/layout/orgChart1"/>
    <dgm:cxn modelId="{7C6EE36E-488C-4436-BB69-C128DB24C0E3}" type="presParOf" srcId="{8B2255EF-5B85-4866-B633-C308F6F2212E}" destId="{3C61A6BD-1096-4221-965E-6DCBA19C228F}" srcOrd="0" destOrd="0" presId="urn:microsoft.com/office/officeart/2005/8/layout/orgChart1"/>
    <dgm:cxn modelId="{CCC3547C-A527-425A-99C7-A8DB5C5644EB}" type="presParOf" srcId="{3C61A6BD-1096-4221-965E-6DCBA19C228F}" destId="{0FB2EC2C-3B69-4DB4-8A0D-03E529699EE8}" srcOrd="0" destOrd="0" presId="urn:microsoft.com/office/officeart/2005/8/layout/orgChart1"/>
    <dgm:cxn modelId="{46F2F501-973F-4CF2-9D79-51E64396B8BE}" type="presParOf" srcId="{0FB2EC2C-3B69-4DB4-8A0D-03E529699EE8}" destId="{D6EA0742-2828-4CE9-A129-2531A776C963}" srcOrd="0" destOrd="0" presId="urn:microsoft.com/office/officeart/2005/8/layout/orgChart1"/>
    <dgm:cxn modelId="{863734E2-9E06-4478-A09F-F9C87706130A}" type="presParOf" srcId="{0FB2EC2C-3B69-4DB4-8A0D-03E529699EE8}" destId="{5976364E-EBD2-443B-90F0-E2D4F7D9BB1C}" srcOrd="1" destOrd="0" presId="urn:microsoft.com/office/officeart/2005/8/layout/orgChart1"/>
    <dgm:cxn modelId="{D36BDDB3-AFAC-4696-9DB2-507841A0F773}" type="presParOf" srcId="{3C61A6BD-1096-4221-965E-6DCBA19C228F}" destId="{00492EEE-7314-4680-A4E1-9E7CE2A309A6}" srcOrd="1" destOrd="0" presId="urn:microsoft.com/office/officeart/2005/8/layout/orgChart1"/>
    <dgm:cxn modelId="{BEC92BFC-0B24-4742-8917-72F66BBABDD9}" type="presParOf" srcId="{00492EEE-7314-4680-A4E1-9E7CE2A309A6}" destId="{3DF64BAB-566C-4A87-8EE4-96C5E1A51741}" srcOrd="0" destOrd="0" presId="urn:microsoft.com/office/officeart/2005/8/layout/orgChart1"/>
    <dgm:cxn modelId="{815A66A1-176C-4E67-ABA7-FC3D20D153F5}" type="presParOf" srcId="{00492EEE-7314-4680-A4E1-9E7CE2A309A6}" destId="{468F5581-2A1D-49AA-8CA5-61AB007E4416}" srcOrd="1" destOrd="0" presId="urn:microsoft.com/office/officeart/2005/8/layout/orgChart1"/>
    <dgm:cxn modelId="{C30CBF7A-D0CE-44C1-B813-C928735DE739}" type="presParOf" srcId="{468F5581-2A1D-49AA-8CA5-61AB007E4416}" destId="{CA7F526C-2440-4CF9-AD74-CB47C226E312}" srcOrd="0" destOrd="0" presId="urn:microsoft.com/office/officeart/2005/8/layout/orgChart1"/>
    <dgm:cxn modelId="{A5BD55E6-8672-4BBD-8F6E-4FA910D89736}" type="presParOf" srcId="{CA7F526C-2440-4CF9-AD74-CB47C226E312}" destId="{9023548B-1923-41B9-AE27-D7F52965DE18}" srcOrd="0" destOrd="0" presId="urn:microsoft.com/office/officeart/2005/8/layout/orgChart1"/>
    <dgm:cxn modelId="{14393AE3-D235-429C-B65C-4BE2C055ED09}" type="presParOf" srcId="{CA7F526C-2440-4CF9-AD74-CB47C226E312}" destId="{E75038D2-6230-42E4-93BC-B875D9D1AAF9}" srcOrd="1" destOrd="0" presId="urn:microsoft.com/office/officeart/2005/8/layout/orgChart1"/>
    <dgm:cxn modelId="{00B15D6E-3558-4DB4-B1D0-829C84A60D42}" type="presParOf" srcId="{468F5581-2A1D-49AA-8CA5-61AB007E4416}" destId="{AA5E863E-5DA3-4A1D-943B-681A2D643174}" srcOrd="1" destOrd="0" presId="urn:microsoft.com/office/officeart/2005/8/layout/orgChart1"/>
    <dgm:cxn modelId="{7410A1F2-4257-426E-A9B6-9098432A8E3E}" type="presParOf" srcId="{468F5581-2A1D-49AA-8CA5-61AB007E4416}" destId="{432B76C0-8A20-4E8A-8FFA-8C82EF155040}" srcOrd="2" destOrd="0" presId="urn:microsoft.com/office/officeart/2005/8/layout/orgChart1"/>
    <dgm:cxn modelId="{4796B4C1-D189-4DA5-A438-A88E1BF1FF0D}" type="presParOf" srcId="{00492EEE-7314-4680-A4E1-9E7CE2A309A6}" destId="{4946AC3E-6FF8-4B67-83A3-5D0FFD93FE40}" srcOrd="2" destOrd="0" presId="urn:microsoft.com/office/officeart/2005/8/layout/orgChart1"/>
    <dgm:cxn modelId="{CD7E81BD-320F-4FE4-B46B-F28DF80838B5}" type="presParOf" srcId="{00492EEE-7314-4680-A4E1-9E7CE2A309A6}" destId="{8652A66A-8340-448E-A7ED-37797AC76EBC}" srcOrd="3" destOrd="0" presId="urn:microsoft.com/office/officeart/2005/8/layout/orgChart1"/>
    <dgm:cxn modelId="{F5BDF10D-7952-4AF2-83B0-FAF9C9217C07}" type="presParOf" srcId="{8652A66A-8340-448E-A7ED-37797AC76EBC}" destId="{1EE8C7EF-CEDD-442D-BC35-575E7F73F025}" srcOrd="0" destOrd="0" presId="urn:microsoft.com/office/officeart/2005/8/layout/orgChart1"/>
    <dgm:cxn modelId="{C1D31758-2037-49C9-A695-01BCA77B93DD}" type="presParOf" srcId="{1EE8C7EF-CEDD-442D-BC35-575E7F73F025}" destId="{DFCAD206-A4DA-4A78-847E-65D58F22BBF4}" srcOrd="0" destOrd="0" presId="urn:microsoft.com/office/officeart/2005/8/layout/orgChart1"/>
    <dgm:cxn modelId="{82958D4B-793F-452F-9798-A5400DC5F974}" type="presParOf" srcId="{1EE8C7EF-CEDD-442D-BC35-575E7F73F025}" destId="{4C7992D6-83C6-4AA4-A0CF-892951EC478D}" srcOrd="1" destOrd="0" presId="urn:microsoft.com/office/officeart/2005/8/layout/orgChart1"/>
    <dgm:cxn modelId="{98A52753-F051-454A-A84B-AA2498A98BE7}" type="presParOf" srcId="{8652A66A-8340-448E-A7ED-37797AC76EBC}" destId="{BF2A4EE5-9A88-45DD-ACC9-F4DE067F86B6}" srcOrd="1" destOrd="0" presId="urn:microsoft.com/office/officeart/2005/8/layout/orgChart1"/>
    <dgm:cxn modelId="{413B6C0E-FE24-4DBC-B65D-E3933AE146F3}" type="presParOf" srcId="{8652A66A-8340-448E-A7ED-37797AC76EBC}" destId="{09E089F4-9CEF-4281-BD06-C5A8DEBB231D}" srcOrd="2" destOrd="0" presId="urn:microsoft.com/office/officeart/2005/8/layout/orgChart1"/>
    <dgm:cxn modelId="{F32464E4-871D-4401-80D4-6272A302093C}" type="presParOf" srcId="{00492EEE-7314-4680-A4E1-9E7CE2A309A6}" destId="{C9909C21-D5A7-44D4-801A-FC11374C1C01}" srcOrd="4" destOrd="0" presId="urn:microsoft.com/office/officeart/2005/8/layout/orgChart1"/>
    <dgm:cxn modelId="{A6D226B3-DA8D-4794-9B70-774C2AE46CFC}" type="presParOf" srcId="{00492EEE-7314-4680-A4E1-9E7CE2A309A6}" destId="{FD0C9855-7B42-4EFF-9CD0-DF032A9B1F22}" srcOrd="5" destOrd="0" presId="urn:microsoft.com/office/officeart/2005/8/layout/orgChart1"/>
    <dgm:cxn modelId="{ACB63E11-0139-432D-ADB8-6D449274DF13}" type="presParOf" srcId="{FD0C9855-7B42-4EFF-9CD0-DF032A9B1F22}" destId="{CB4ECA0B-8D1B-4412-B855-BD35B6D8AC13}" srcOrd="0" destOrd="0" presId="urn:microsoft.com/office/officeart/2005/8/layout/orgChart1"/>
    <dgm:cxn modelId="{D0169325-9286-4F5A-A631-7C1ADC7F6F0E}" type="presParOf" srcId="{CB4ECA0B-8D1B-4412-B855-BD35B6D8AC13}" destId="{20854057-6FC9-4862-B48B-509B8ACF3BB3}" srcOrd="0" destOrd="0" presId="urn:microsoft.com/office/officeart/2005/8/layout/orgChart1"/>
    <dgm:cxn modelId="{FF5CF5BB-F7FD-41D1-97CF-D83EF93A279F}" type="presParOf" srcId="{CB4ECA0B-8D1B-4412-B855-BD35B6D8AC13}" destId="{05D289A9-976E-464C-ABC2-3F1A89335C80}" srcOrd="1" destOrd="0" presId="urn:microsoft.com/office/officeart/2005/8/layout/orgChart1"/>
    <dgm:cxn modelId="{81B555D5-871F-4B80-A05B-E0BB35BF05C5}" type="presParOf" srcId="{FD0C9855-7B42-4EFF-9CD0-DF032A9B1F22}" destId="{F7BAEF29-ADB6-46E9-B618-1D261B07483E}" srcOrd="1" destOrd="0" presId="urn:microsoft.com/office/officeart/2005/8/layout/orgChart1"/>
    <dgm:cxn modelId="{D6278E40-0362-40DC-9FDA-A764DBD5482F}" type="presParOf" srcId="{FD0C9855-7B42-4EFF-9CD0-DF032A9B1F22}" destId="{C93C4A50-CDFE-44AA-BC24-FDB22D44B0C6}" srcOrd="2" destOrd="0" presId="urn:microsoft.com/office/officeart/2005/8/layout/orgChart1"/>
    <dgm:cxn modelId="{8B56EAA9-7530-4368-BCD6-976A266280EE}" type="presParOf" srcId="{00492EEE-7314-4680-A4E1-9E7CE2A309A6}" destId="{B6A1439E-CA6C-432D-832E-D7F60E46C013}" srcOrd="6" destOrd="0" presId="urn:microsoft.com/office/officeart/2005/8/layout/orgChart1"/>
    <dgm:cxn modelId="{F4AF7BE8-5B2B-4D81-AC06-A85A68B10066}" type="presParOf" srcId="{00492EEE-7314-4680-A4E1-9E7CE2A309A6}" destId="{2209AD77-0AF6-4703-B88B-BF9270988E37}" srcOrd="7" destOrd="0" presId="urn:microsoft.com/office/officeart/2005/8/layout/orgChart1"/>
    <dgm:cxn modelId="{4679B619-7D36-49C7-8B0B-923821DABA5D}" type="presParOf" srcId="{2209AD77-0AF6-4703-B88B-BF9270988E37}" destId="{4E0750B2-C05F-4F00-B9FB-ACA823EF4E74}" srcOrd="0" destOrd="0" presId="urn:microsoft.com/office/officeart/2005/8/layout/orgChart1"/>
    <dgm:cxn modelId="{FBE599F9-066B-4FF1-9319-B9C7F79DF3D1}" type="presParOf" srcId="{4E0750B2-C05F-4F00-B9FB-ACA823EF4E74}" destId="{BAE7085A-64F1-4DC6-AE29-A5BEE78A1897}" srcOrd="0" destOrd="0" presId="urn:microsoft.com/office/officeart/2005/8/layout/orgChart1"/>
    <dgm:cxn modelId="{12D3C6BD-7786-4EE3-A35D-B16481219BDC}" type="presParOf" srcId="{4E0750B2-C05F-4F00-B9FB-ACA823EF4E74}" destId="{BF2F7384-B799-49D7-B92F-0A3B74F428F2}" srcOrd="1" destOrd="0" presId="urn:microsoft.com/office/officeart/2005/8/layout/orgChart1"/>
    <dgm:cxn modelId="{D6D856F7-F6F1-4F9F-988E-7FDF0A147DAC}" type="presParOf" srcId="{2209AD77-0AF6-4703-B88B-BF9270988E37}" destId="{EF1DC4FF-4A6C-4FE3-BE25-02C0ECDA2770}" srcOrd="1" destOrd="0" presId="urn:microsoft.com/office/officeart/2005/8/layout/orgChart1"/>
    <dgm:cxn modelId="{B8731829-CFC2-4912-AADD-96299A3F4CE8}" type="presParOf" srcId="{2209AD77-0AF6-4703-B88B-BF9270988E37}" destId="{BCC24A23-FB00-42D7-9862-B978AB2759FC}" srcOrd="2" destOrd="0" presId="urn:microsoft.com/office/officeart/2005/8/layout/orgChart1"/>
    <dgm:cxn modelId="{72A43B42-F323-4FE3-AF93-FCC9161F2B7A}" type="presParOf" srcId="{00492EEE-7314-4680-A4E1-9E7CE2A309A6}" destId="{22409DAF-2839-427F-9313-DB3EBEDE27F1}" srcOrd="8" destOrd="0" presId="urn:microsoft.com/office/officeart/2005/8/layout/orgChart1"/>
    <dgm:cxn modelId="{560611A3-D828-4849-831A-4911BC32A51C}" type="presParOf" srcId="{00492EEE-7314-4680-A4E1-9E7CE2A309A6}" destId="{E4B0898D-70E0-4549-AEE2-7ACB6663AC9B}" srcOrd="9" destOrd="0" presId="urn:microsoft.com/office/officeart/2005/8/layout/orgChart1"/>
    <dgm:cxn modelId="{E2256378-A8B2-42ED-9B94-361AABCDAD07}" type="presParOf" srcId="{E4B0898D-70E0-4549-AEE2-7ACB6663AC9B}" destId="{46B002C0-DD24-44EC-BB28-1A5C1350E3C6}" srcOrd="0" destOrd="0" presId="urn:microsoft.com/office/officeart/2005/8/layout/orgChart1"/>
    <dgm:cxn modelId="{37AE6AF6-8EBC-480F-8554-431BD966F6DE}" type="presParOf" srcId="{46B002C0-DD24-44EC-BB28-1A5C1350E3C6}" destId="{6E9D273A-B278-46A5-B082-4B6B54AF052F}" srcOrd="0" destOrd="0" presId="urn:microsoft.com/office/officeart/2005/8/layout/orgChart1"/>
    <dgm:cxn modelId="{8CB1B5B8-0AFD-496B-A326-BC33846E3E16}" type="presParOf" srcId="{46B002C0-DD24-44EC-BB28-1A5C1350E3C6}" destId="{44C20F63-7E66-45D0-AC2C-5328FB5EE054}" srcOrd="1" destOrd="0" presId="urn:microsoft.com/office/officeart/2005/8/layout/orgChart1"/>
    <dgm:cxn modelId="{BA0A5CC6-9A75-4548-8749-F2B161F2D0D7}" type="presParOf" srcId="{E4B0898D-70E0-4549-AEE2-7ACB6663AC9B}" destId="{E1CD7C9E-D093-4285-BFE9-C571FA4BA811}" srcOrd="1" destOrd="0" presId="urn:microsoft.com/office/officeart/2005/8/layout/orgChart1"/>
    <dgm:cxn modelId="{11B23BEE-99FF-41EA-8AD0-FF0D7855FDF1}" type="presParOf" srcId="{E4B0898D-70E0-4549-AEE2-7ACB6663AC9B}" destId="{366DEC30-4E23-4C20-801F-8B2778417639}" srcOrd="2" destOrd="0" presId="urn:microsoft.com/office/officeart/2005/8/layout/orgChart1"/>
    <dgm:cxn modelId="{8709AF04-12A3-487A-801E-EF40F240144A}" type="presParOf" srcId="{3C61A6BD-1096-4221-965E-6DCBA19C228F}" destId="{4632FEE9-BC22-4181-ADF2-61EB7310A3CC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6FD9BD52-7869-4C21-A32B-46F0945951C4}" type="doc">
      <dgm:prSet loTypeId="urn:microsoft.com/office/officeart/2005/8/layout/orgChart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L"/>
        </a:p>
      </dgm:t>
    </dgm:pt>
    <dgm:pt modelId="{ABB928CF-7B91-4F50-85F3-81F840FA8E07}">
      <dgm:prSet phldrT="[Text]"/>
      <dgm:spPr/>
      <dgm:t>
        <a:bodyPr/>
        <a:lstStyle/>
        <a:p>
          <a:r>
            <a:rPr lang="es-CL"/>
            <a:t>Truck shop</a:t>
          </a:r>
        </a:p>
      </dgm:t>
    </dgm:pt>
    <dgm:pt modelId="{2DC44F40-C9B6-441D-8C2E-06085B119E60}" type="parTrans" cxnId="{741B92B4-3E5C-472D-A6B1-9129303F7D2C}">
      <dgm:prSet/>
      <dgm:spPr/>
      <dgm:t>
        <a:bodyPr/>
        <a:lstStyle/>
        <a:p>
          <a:endParaRPr lang="es-CL"/>
        </a:p>
      </dgm:t>
    </dgm:pt>
    <dgm:pt modelId="{107E02AB-4E06-45E1-802C-98E9B0A508BB}" type="sibTrans" cxnId="{741B92B4-3E5C-472D-A6B1-9129303F7D2C}">
      <dgm:prSet/>
      <dgm:spPr/>
      <dgm:t>
        <a:bodyPr/>
        <a:lstStyle/>
        <a:p>
          <a:endParaRPr lang="es-CL"/>
        </a:p>
      </dgm:t>
    </dgm:pt>
    <dgm:pt modelId="{13613AC0-5521-4439-849E-437D65197C58}">
      <dgm:prSet phldrT="[Text]"/>
      <dgm:spPr/>
      <dgm:t>
        <a:bodyPr/>
        <a:lstStyle/>
        <a:p>
          <a:r>
            <a:rPr lang="es-CL"/>
            <a:t>Movimientos de tierras y Obras Civiles</a:t>
          </a:r>
        </a:p>
      </dgm:t>
    </dgm:pt>
    <dgm:pt modelId="{D0090C3E-371E-4063-AACD-094C3CB9E635}" type="parTrans" cxnId="{D60E7EA9-1A5E-4E7A-8DF7-122A1B01606A}">
      <dgm:prSet/>
      <dgm:spPr/>
      <dgm:t>
        <a:bodyPr/>
        <a:lstStyle/>
        <a:p>
          <a:endParaRPr lang="es-CL"/>
        </a:p>
      </dgm:t>
    </dgm:pt>
    <dgm:pt modelId="{12BE1E1B-FAB5-4C84-9D62-75BA3733EE5A}" type="sibTrans" cxnId="{D60E7EA9-1A5E-4E7A-8DF7-122A1B01606A}">
      <dgm:prSet/>
      <dgm:spPr/>
      <dgm:t>
        <a:bodyPr/>
        <a:lstStyle/>
        <a:p>
          <a:endParaRPr lang="es-CL"/>
        </a:p>
      </dgm:t>
    </dgm:pt>
    <dgm:pt modelId="{B43E9A62-1065-4600-AC03-4CA31E3D6744}">
      <dgm:prSet phldrT="[Text]"/>
      <dgm:spPr/>
      <dgm:t>
        <a:bodyPr/>
        <a:lstStyle/>
        <a:p>
          <a:r>
            <a:rPr lang="es-CL"/>
            <a:t>Estructuras </a:t>
          </a:r>
        </a:p>
      </dgm:t>
    </dgm:pt>
    <dgm:pt modelId="{E33AE1F6-921A-4D23-A911-FC801ADA3B34}" type="parTrans" cxnId="{14A85A53-91CA-485B-AD84-FA173B2581CF}">
      <dgm:prSet/>
      <dgm:spPr/>
      <dgm:t>
        <a:bodyPr/>
        <a:lstStyle/>
        <a:p>
          <a:endParaRPr lang="es-CL"/>
        </a:p>
      </dgm:t>
    </dgm:pt>
    <dgm:pt modelId="{51FF7398-63F4-480D-A221-38879D5AC4B4}" type="sibTrans" cxnId="{14A85A53-91CA-485B-AD84-FA173B2581CF}">
      <dgm:prSet/>
      <dgm:spPr/>
      <dgm:t>
        <a:bodyPr/>
        <a:lstStyle/>
        <a:p>
          <a:endParaRPr lang="es-CL"/>
        </a:p>
      </dgm:t>
    </dgm:pt>
    <dgm:pt modelId="{3F58680A-2CCF-4A3B-9350-CED6BF78F651}">
      <dgm:prSet phldrT="[Text]"/>
      <dgm:spPr/>
      <dgm:t>
        <a:bodyPr/>
        <a:lstStyle/>
        <a:p>
          <a:r>
            <a:rPr lang="es-CL"/>
            <a:t>Mecánica y Cañerias</a:t>
          </a:r>
        </a:p>
      </dgm:t>
    </dgm:pt>
    <dgm:pt modelId="{578DD9C3-7341-4F93-8E3D-DFB7A0858085}" type="parTrans" cxnId="{0AC2A381-E7E1-4ECF-9D71-8DE3F9A340EA}">
      <dgm:prSet/>
      <dgm:spPr/>
      <dgm:t>
        <a:bodyPr/>
        <a:lstStyle/>
        <a:p>
          <a:endParaRPr lang="es-CL"/>
        </a:p>
      </dgm:t>
    </dgm:pt>
    <dgm:pt modelId="{44974A32-BEE5-4F5C-9091-6A1673BC3586}" type="sibTrans" cxnId="{0AC2A381-E7E1-4ECF-9D71-8DE3F9A340EA}">
      <dgm:prSet/>
      <dgm:spPr/>
      <dgm:t>
        <a:bodyPr/>
        <a:lstStyle/>
        <a:p>
          <a:endParaRPr lang="es-CL"/>
        </a:p>
      </dgm:t>
    </dgm:pt>
    <dgm:pt modelId="{C6EDAFD1-3CCB-4691-9D51-66CB78D51DA5}">
      <dgm:prSet phldrT="[Text]"/>
      <dgm:spPr/>
      <dgm:t>
        <a:bodyPr/>
        <a:lstStyle/>
        <a:p>
          <a:r>
            <a:rPr lang="es-CL"/>
            <a:t>Electricidad e Instrumentación</a:t>
          </a:r>
        </a:p>
      </dgm:t>
    </dgm:pt>
    <dgm:pt modelId="{23B5731B-7AD9-4DF4-8674-7F38B2F58CC2}" type="parTrans" cxnId="{4A5629AF-CCCC-44BE-9E30-8D083539D7EB}">
      <dgm:prSet/>
      <dgm:spPr/>
      <dgm:t>
        <a:bodyPr/>
        <a:lstStyle/>
        <a:p>
          <a:endParaRPr lang="es-CL"/>
        </a:p>
      </dgm:t>
    </dgm:pt>
    <dgm:pt modelId="{AA67FC18-EE3A-4CA2-8222-13C6D9FB117F}" type="sibTrans" cxnId="{4A5629AF-CCCC-44BE-9E30-8D083539D7EB}">
      <dgm:prSet/>
      <dgm:spPr/>
      <dgm:t>
        <a:bodyPr/>
        <a:lstStyle/>
        <a:p>
          <a:endParaRPr lang="es-CL"/>
        </a:p>
      </dgm:t>
    </dgm:pt>
    <dgm:pt modelId="{C86CA9C2-AEF3-403A-B4BC-0F56C8FD82FB}">
      <dgm:prSet/>
      <dgm:spPr>
        <a:solidFill>
          <a:schemeClr val="accent4"/>
        </a:solidFill>
      </dgm:spPr>
      <dgm:t>
        <a:bodyPr/>
        <a:lstStyle/>
        <a:p>
          <a:r>
            <a:rPr lang="es-CL">
              <a:solidFill>
                <a:sysClr val="windowText" lastClr="000000"/>
              </a:solidFill>
            </a:rPr>
            <a:t>EST</a:t>
          </a:r>
        </a:p>
      </dgm:t>
    </dgm:pt>
    <dgm:pt modelId="{2F717B62-D367-4163-866B-2DF614BD942F}" type="parTrans" cxnId="{CF946DE9-FA3A-4345-8A78-A0BF9FDF170D}">
      <dgm:prSet/>
      <dgm:spPr/>
      <dgm:t>
        <a:bodyPr/>
        <a:lstStyle/>
        <a:p>
          <a:endParaRPr lang="es-CL"/>
        </a:p>
      </dgm:t>
    </dgm:pt>
    <dgm:pt modelId="{9359FA83-F491-46AE-B959-1C993469E1AA}" type="sibTrans" cxnId="{CF946DE9-FA3A-4345-8A78-A0BF9FDF170D}">
      <dgm:prSet/>
      <dgm:spPr/>
      <dgm:t>
        <a:bodyPr/>
        <a:lstStyle/>
        <a:p>
          <a:endParaRPr lang="es-CL"/>
        </a:p>
      </dgm:t>
    </dgm:pt>
    <dgm:pt modelId="{644B2F6B-091B-4566-8ABC-818454C5D58A}">
      <dgm:prSet/>
      <dgm:spPr>
        <a:solidFill>
          <a:schemeClr val="accent4"/>
        </a:solidFill>
      </dgm:spPr>
      <dgm:t>
        <a:bodyPr/>
        <a:lstStyle/>
        <a:p>
          <a:r>
            <a:rPr lang="es-CL">
              <a:solidFill>
                <a:sysClr val="windowText" lastClr="000000"/>
              </a:solidFill>
            </a:rPr>
            <a:t>Movimientos de Tierras</a:t>
          </a:r>
        </a:p>
      </dgm:t>
    </dgm:pt>
    <dgm:pt modelId="{F151B57D-72DA-495E-9049-8BC7190CBDF4}" type="parTrans" cxnId="{8B5D04B1-B1B7-4906-B251-012BE4E3D6B2}">
      <dgm:prSet/>
      <dgm:spPr/>
      <dgm:t>
        <a:bodyPr/>
        <a:lstStyle/>
        <a:p>
          <a:endParaRPr lang="es-CL"/>
        </a:p>
      </dgm:t>
    </dgm:pt>
    <dgm:pt modelId="{ED22DB4E-9DD8-4F35-B110-0EFA18FFDA44}" type="sibTrans" cxnId="{8B5D04B1-B1B7-4906-B251-012BE4E3D6B2}">
      <dgm:prSet/>
      <dgm:spPr/>
      <dgm:t>
        <a:bodyPr/>
        <a:lstStyle/>
        <a:p>
          <a:endParaRPr lang="es-CL"/>
        </a:p>
      </dgm:t>
    </dgm:pt>
    <dgm:pt modelId="{8CF46D1B-97CD-4EAB-A1F3-EDA48DD64A11}">
      <dgm:prSet/>
      <dgm:spPr>
        <a:solidFill>
          <a:schemeClr val="accent4"/>
        </a:solidFill>
      </dgm:spPr>
      <dgm:t>
        <a:bodyPr/>
        <a:lstStyle/>
        <a:p>
          <a:r>
            <a:rPr lang="es-CL">
              <a:solidFill>
                <a:sysClr val="windowText" lastClr="000000"/>
              </a:solidFill>
            </a:rPr>
            <a:t>MC</a:t>
          </a:r>
        </a:p>
      </dgm:t>
    </dgm:pt>
    <dgm:pt modelId="{D82F297E-34F6-47ED-9F65-2C71A04B8ECA}" type="parTrans" cxnId="{BA3846E8-F44F-4798-AD7F-D98F86CE961A}">
      <dgm:prSet/>
      <dgm:spPr/>
      <dgm:t>
        <a:bodyPr/>
        <a:lstStyle/>
        <a:p>
          <a:endParaRPr lang="es-CL"/>
        </a:p>
      </dgm:t>
    </dgm:pt>
    <dgm:pt modelId="{9FF6252A-2B10-40FD-ABA2-7BF3B15E79A9}" type="sibTrans" cxnId="{BA3846E8-F44F-4798-AD7F-D98F86CE961A}">
      <dgm:prSet/>
      <dgm:spPr/>
      <dgm:t>
        <a:bodyPr/>
        <a:lstStyle/>
        <a:p>
          <a:endParaRPr lang="es-CL"/>
        </a:p>
      </dgm:t>
    </dgm:pt>
    <dgm:pt modelId="{993C6604-4A3C-40C7-9CB0-8EFA95504BD9}">
      <dgm:prSet/>
      <dgm:spPr>
        <a:solidFill>
          <a:schemeClr val="accent4"/>
        </a:solidFill>
      </dgm:spPr>
      <dgm:t>
        <a:bodyPr/>
        <a:lstStyle/>
        <a:p>
          <a:r>
            <a:rPr lang="es-CL">
              <a:solidFill>
                <a:sysClr val="windowText" lastClr="000000"/>
              </a:solidFill>
            </a:rPr>
            <a:t>EI</a:t>
          </a:r>
        </a:p>
      </dgm:t>
    </dgm:pt>
    <dgm:pt modelId="{236161AD-A6D1-49DA-90CB-4937FEC08C65}" type="parTrans" cxnId="{914451D9-C09A-4BE7-9DB6-D8EC51EDF846}">
      <dgm:prSet/>
      <dgm:spPr/>
      <dgm:t>
        <a:bodyPr/>
        <a:lstStyle/>
        <a:p>
          <a:endParaRPr lang="es-CL"/>
        </a:p>
      </dgm:t>
    </dgm:pt>
    <dgm:pt modelId="{47DDC5D6-EA0F-407D-A55E-97B3F0B30E0D}" type="sibTrans" cxnId="{914451D9-C09A-4BE7-9DB6-D8EC51EDF846}">
      <dgm:prSet/>
      <dgm:spPr/>
      <dgm:t>
        <a:bodyPr/>
        <a:lstStyle/>
        <a:p>
          <a:endParaRPr lang="es-CL"/>
        </a:p>
      </dgm:t>
    </dgm:pt>
    <dgm:pt modelId="{80A53DA7-C782-46B8-B216-809396FCB679}" type="asst">
      <dgm:prSet/>
      <dgm:spPr>
        <a:solidFill>
          <a:schemeClr val="accent6"/>
        </a:solidFill>
      </dgm:spPr>
      <dgm:t>
        <a:bodyPr/>
        <a:lstStyle/>
        <a:p>
          <a:r>
            <a:rPr lang="es-CL"/>
            <a:t>Labor</a:t>
          </a:r>
        </a:p>
      </dgm:t>
    </dgm:pt>
    <dgm:pt modelId="{A752760D-C34A-4875-A3BF-895C7A274685}" type="parTrans" cxnId="{F983EE06-9F39-4659-8756-5AFBACE5ABE1}">
      <dgm:prSet/>
      <dgm:spPr/>
      <dgm:t>
        <a:bodyPr/>
        <a:lstStyle/>
        <a:p>
          <a:endParaRPr lang="es-CL"/>
        </a:p>
      </dgm:t>
    </dgm:pt>
    <dgm:pt modelId="{7C6D3C71-F28A-48B9-A03B-8BE2B615BF9D}" type="sibTrans" cxnId="{F983EE06-9F39-4659-8756-5AFBACE5ABE1}">
      <dgm:prSet/>
      <dgm:spPr/>
      <dgm:t>
        <a:bodyPr/>
        <a:lstStyle/>
        <a:p>
          <a:endParaRPr lang="es-CL"/>
        </a:p>
      </dgm:t>
    </dgm:pt>
    <dgm:pt modelId="{026AA003-8FF0-4F81-A1F1-0F332C96BE8A}" type="asst">
      <dgm:prSet/>
      <dgm:spPr>
        <a:solidFill>
          <a:schemeClr val="accent6"/>
        </a:solidFill>
      </dgm:spPr>
      <dgm:t>
        <a:bodyPr/>
        <a:lstStyle/>
        <a:p>
          <a:r>
            <a:rPr lang="es-CL"/>
            <a:t>Equipos </a:t>
          </a:r>
        </a:p>
        <a:p>
          <a:r>
            <a:rPr lang="es-CL"/>
            <a:t>MMT</a:t>
          </a:r>
        </a:p>
      </dgm:t>
    </dgm:pt>
    <dgm:pt modelId="{6B9D269D-0DB0-4BAC-9524-CDD9844334E9}" type="parTrans" cxnId="{6348A39D-D753-4EB7-ABC7-15954F53828B}">
      <dgm:prSet/>
      <dgm:spPr/>
      <dgm:t>
        <a:bodyPr/>
        <a:lstStyle/>
        <a:p>
          <a:endParaRPr lang="es-CL"/>
        </a:p>
      </dgm:t>
    </dgm:pt>
    <dgm:pt modelId="{19B8E854-896C-4000-B685-0DD3B52BF85B}" type="sibTrans" cxnId="{6348A39D-D753-4EB7-ABC7-15954F53828B}">
      <dgm:prSet/>
      <dgm:spPr/>
      <dgm:t>
        <a:bodyPr/>
        <a:lstStyle/>
        <a:p>
          <a:endParaRPr lang="es-CL"/>
        </a:p>
      </dgm:t>
    </dgm:pt>
    <dgm:pt modelId="{4E80DB72-2384-48FC-97F5-8A45F343CB81}" type="asst">
      <dgm:prSet/>
      <dgm:spPr>
        <a:solidFill>
          <a:schemeClr val="accent6"/>
        </a:solidFill>
      </dgm:spPr>
      <dgm:t>
        <a:bodyPr/>
        <a:lstStyle/>
        <a:p>
          <a:r>
            <a:rPr lang="es-CL"/>
            <a:t>Materiales</a:t>
          </a:r>
        </a:p>
      </dgm:t>
    </dgm:pt>
    <dgm:pt modelId="{0D018994-6584-4C33-9314-0265F2A85C35}" type="parTrans" cxnId="{C5D25D47-4678-41BC-9BD9-BC00071EF395}">
      <dgm:prSet/>
      <dgm:spPr/>
      <dgm:t>
        <a:bodyPr/>
        <a:lstStyle/>
        <a:p>
          <a:endParaRPr lang="es-CL"/>
        </a:p>
      </dgm:t>
    </dgm:pt>
    <dgm:pt modelId="{B3C65DD8-D120-4985-AC7E-6ACB7880FD35}" type="sibTrans" cxnId="{C5D25D47-4678-41BC-9BD9-BC00071EF395}">
      <dgm:prSet/>
      <dgm:spPr/>
      <dgm:t>
        <a:bodyPr/>
        <a:lstStyle/>
        <a:p>
          <a:endParaRPr lang="es-CL"/>
        </a:p>
      </dgm:t>
    </dgm:pt>
    <dgm:pt modelId="{15B30287-3D5B-431A-8D90-255E13B39260}">
      <dgm:prSet/>
      <dgm:spPr/>
      <dgm:t>
        <a:bodyPr/>
        <a:lstStyle/>
        <a:p>
          <a:r>
            <a:rPr lang="es-CL"/>
            <a:t>Operador</a:t>
          </a:r>
        </a:p>
      </dgm:t>
    </dgm:pt>
    <dgm:pt modelId="{D4C3B44C-5DEC-4FBE-A20D-39D4836ADF5E}" type="parTrans" cxnId="{A6776497-5427-4D59-A4C4-6E2471EF2545}">
      <dgm:prSet/>
      <dgm:spPr/>
      <dgm:t>
        <a:bodyPr/>
        <a:lstStyle/>
        <a:p>
          <a:endParaRPr lang="es-CL"/>
        </a:p>
      </dgm:t>
    </dgm:pt>
    <dgm:pt modelId="{8BF635A9-9992-4C9E-86AD-7890DC81FFB2}" type="sibTrans" cxnId="{A6776497-5427-4D59-A4C4-6E2471EF2545}">
      <dgm:prSet/>
      <dgm:spPr/>
      <dgm:t>
        <a:bodyPr/>
        <a:lstStyle/>
        <a:p>
          <a:endParaRPr lang="es-CL"/>
        </a:p>
      </dgm:t>
    </dgm:pt>
    <dgm:pt modelId="{7EB9A6C0-FFBD-4BF8-841E-0DB489B82EDF}">
      <dgm:prSet/>
      <dgm:spPr/>
      <dgm:t>
        <a:bodyPr/>
        <a:lstStyle/>
        <a:p>
          <a:r>
            <a:rPr lang="es-CL"/>
            <a:t>Equipo General</a:t>
          </a:r>
        </a:p>
      </dgm:t>
    </dgm:pt>
    <dgm:pt modelId="{83B49D2E-593D-4252-BB75-6436B56609D8}" type="parTrans" cxnId="{A1F0F993-A365-4A61-9D91-9F6C13FD4CB9}">
      <dgm:prSet/>
      <dgm:spPr/>
      <dgm:t>
        <a:bodyPr/>
        <a:lstStyle/>
        <a:p>
          <a:endParaRPr lang="es-CL"/>
        </a:p>
      </dgm:t>
    </dgm:pt>
    <dgm:pt modelId="{4E812A70-6786-4A68-9759-F2A9A9A72FCA}" type="sibTrans" cxnId="{A1F0F993-A365-4A61-9D91-9F6C13FD4CB9}">
      <dgm:prSet/>
      <dgm:spPr/>
      <dgm:t>
        <a:bodyPr/>
        <a:lstStyle/>
        <a:p>
          <a:endParaRPr lang="es-CL"/>
        </a:p>
      </dgm:t>
    </dgm:pt>
    <dgm:pt modelId="{0F7C0021-810C-47FC-98DB-343145BC1693}">
      <dgm:prSet/>
      <dgm:spPr/>
      <dgm:t>
        <a:bodyPr/>
        <a:lstStyle/>
        <a:p>
          <a:r>
            <a:rPr lang="es-CL"/>
            <a:t>Combustible</a:t>
          </a:r>
        </a:p>
      </dgm:t>
    </dgm:pt>
    <dgm:pt modelId="{9B188705-4F82-4DEE-96FC-423A796FBF60}" type="parTrans" cxnId="{C4FD1472-3074-4D99-8792-BBC9ECEFC6B9}">
      <dgm:prSet/>
      <dgm:spPr/>
      <dgm:t>
        <a:bodyPr/>
        <a:lstStyle/>
        <a:p>
          <a:endParaRPr lang="es-CL"/>
        </a:p>
      </dgm:t>
    </dgm:pt>
    <dgm:pt modelId="{96544420-8D42-42BA-9DF9-1FA286E6C25B}" type="sibTrans" cxnId="{C4FD1472-3074-4D99-8792-BBC9ECEFC6B9}">
      <dgm:prSet/>
      <dgm:spPr/>
      <dgm:t>
        <a:bodyPr/>
        <a:lstStyle/>
        <a:p>
          <a:endParaRPr lang="es-CL"/>
        </a:p>
      </dgm:t>
    </dgm:pt>
    <dgm:pt modelId="{1061C6D9-13CE-4EF9-8E5F-D3F21E7EE44E}">
      <dgm:prSet/>
      <dgm:spPr/>
      <dgm:t>
        <a:bodyPr/>
        <a:lstStyle/>
        <a:p>
          <a:r>
            <a:rPr lang="es-CL"/>
            <a:t>Explosivos</a:t>
          </a:r>
        </a:p>
      </dgm:t>
    </dgm:pt>
    <dgm:pt modelId="{8895F5CF-72E2-4A6A-9709-A3B24E49FBE7}" type="parTrans" cxnId="{456157D0-F286-4274-81EB-61B5FEA56B68}">
      <dgm:prSet/>
      <dgm:spPr/>
      <dgm:t>
        <a:bodyPr/>
        <a:lstStyle/>
        <a:p>
          <a:endParaRPr lang="es-CL"/>
        </a:p>
      </dgm:t>
    </dgm:pt>
    <dgm:pt modelId="{73C8573F-1656-4F27-8118-76DBA88AE426}" type="sibTrans" cxnId="{456157D0-F286-4274-81EB-61B5FEA56B68}">
      <dgm:prSet/>
      <dgm:spPr/>
      <dgm:t>
        <a:bodyPr/>
        <a:lstStyle/>
        <a:p>
          <a:endParaRPr lang="es-CL"/>
        </a:p>
      </dgm:t>
    </dgm:pt>
    <dgm:pt modelId="{29D43A8C-61AF-41B9-BB45-6B049D24BA28}">
      <dgm:prSet/>
      <dgm:spPr/>
      <dgm:t>
        <a:bodyPr/>
        <a:lstStyle/>
        <a:p>
          <a:r>
            <a:rPr lang="es-CL"/>
            <a:t>Rellenos</a:t>
          </a:r>
        </a:p>
      </dgm:t>
    </dgm:pt>
    <dgm:pt modelId="{08C1326A-963F-4C8A-8AB7-1EB105A7B2B7}" type="parTrans" cxnId="{8FD59033-E248-4520-817D-117E96C4649C}">
      <dgm:prSet/>
      <dgm:spPr/>
      <dgm:t>
        <a:bodyPr/>
        <a:lstStyle/>
        <a:p>
          <a:endParaRPr lang="es-CL"/>
        </a:p>
      </dgm:t>
    </dgm:pt>
    <dgm:pt modelId="{27EF675E-9B71-43CC-8F52-5CA13E4A22E5}" type="sibTrans" cxnId="{8FD59033-E248-4520-817D-117E96C4649C}">
      <dgm:prSet/>
      <dgm:spPr/>
      <dgm:t>
        <a:bodyPr/>
        <a:lstStyle/>
        <a:p>
          <a:endParaRPr lang="es-CL"/>
        </a:p>
      </dgm:t>
    </dgm:pt>
    <dgm:pt modelId="{69484683-C92E-4225-8E2D-88F63A511FC0}">
      <dgm:prSet/>
      <dgm:spPr/>
      <dgm:t>
        <a:bodyPr/>
        <a:lstStyle/>
        <a:p>
          <a:r>
            <a:rPr lang="es-CL"/>
            <a:t>Otros Materiales</a:t>
          </a:r>
        </a:p>
      </dgm:t>
    </dgm:pt>
    <dgm:pt modelId="{4D063C3C-D433-463C-9840-403767124E7E}" type="parTrans" cxnId="{DE726875-480A-44C8-BB2C-F932C6FBCD8D}">
      <dgm:prSet/>
      <dgm:spPr/>
      <dgm:t>
        <a:bodyPr/>
        <a:lstStyle/>
        <a:p>
          <a:endParaRPr lang="es-CL"/>
        </a:p>
      </dgm:t>
    </dgm:pt>
    <dgm:pt modelId="{C4213A6F-B6E3-44B5-81F2-E1E2C78E04F5}" type="sibTrans" cxnId="{DE726875-480A-44C8-BB2C-F932C6FBCD8D}">
      <dgm:prSet/>
      <dgm:spPr/>
      <dgm:t>
        <a:bodyPr/>
        <a:lstStyle/>
        <a:p>
          <a:endParaRPr lang="es-CL"/>
        </a:p>
      </dgm:t>
    </dgm:pt>
    <dgm:pt modelId="{8B2255EF-5B85-4866-B633-C308F6F2212E}" type="pres">
      <dgm:prSet presAssocID="{6FD9BD52-7869-4C21-A32B-46F0945951C4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3C61A6BD-1096-4221-965E-6DCBA19C228F}" type="pres">
      <dgm:prSet presAssocID="{ABB928CF-7B91-4F50-85F3-81F840FA8E07}" presName="hierRoot1" presStyleCnt="0">
        <dgm:presLayoutVars>
          <dgm:hierBranch val="init"/>
        </dgm:presLayoutVars>
      </dgm:prSet>
      <dgm:spPr/>
    </dgm:pt>
    <dgm:pt modelId="{0FB2EC2C-3B69-4DB4-8A0D-03E529699EE8}" type="pres">
      <dgm:prSet presAssocID="{ABB928CF-7B91-4F50-85F3-81F840FA8E07}" presName="rootComposite1" presStyleCnt="0"/>
      <dgm:spPr/>
    </dgm:pt>
    <dgm:pt modelId="{D6EA0742-2828-4CE9-A129-2531A776C963}" type="pres">
      <dgm:prSet presAssocID="{ABB928CF-7B91-4F50-85F3-81F840FA8E07}" presName="rootText1" presStyleLbl="node0" presStyleIdx="0" presStyleCnt="1" custLinFactNeighborX="1425" custLinFactNeighborY="-1425">
        <dgm:presLayoutVars>
          <dgm:chPref val="3"/>
        </dgm:presLayoutVars>
      </dgm:prSet>
      <dgm:spPr/>
    </dgm:pt>
    <dgm:pt modelId="{5976364E-EBD2-443B-90F0-E2D4F7D9BB1C}" type="pres">
      <dgm:prSet presAssocID="{ABB928CF-7B91-4F50-85F3-81F840FA8E07}" presName="rootConnector1" presStyleLbl="node1" presStyleIdx="0" presStyleCnt="0"/>
      <dgm:spPr/>
    </dgm:pt>
    <dgm:pt modelId="{00492EEE-7314-4680-A4E1-9E7CE2A309A6}" type="pres">
      <dgm:prSet presAssocID="{ABB928CF-7B91-4F50-85F3-81F840FA8E07}" presName="hierChild2" presStyleCnt="0"/>
      <dgm:spPr/>
    </dgm:pt>
    <dgm:pt modelId="{4946AC3E-6FF8-4B67-83A3-5D0FFD93FE40}" type="pres">
      <dgm:prSet presAssocID="{D0090C3E-371E-4063-AACD-094C3CB9E635}" presName="Name37" presStyleLbl="parChTrans1D2" presStyleIdx="0" presStyleCnt="4"/>
      <dgm:spPr/>
    </dgm:pt>
    <dgm:pt modelId="{8652A66A-8340-448E-A7ED-37797AC76EBC}" type="pres">
      <dgm:prSet presAssocID="{13613AC0-5521-4439-849E-437D65197C58}" presName="hierRoot2" presStyleCnt="0">
        <dgm:presLayoutVars>
          <dgm:hierBranch val="init"/>
        </dgm:presLayoutVars>
      </dgm:prSet>
      <dgm:spPr/>
    </dgm:pt>
    <dgm:pt modelId="{1EE8C7EF-CEDD-442D-BC35-575E7F73F025}" type="pres">
      <dgm:prSet presAssocID="{13613AC0-5521-4439-849E-437D65197C58}" presName="rootComposite" presStyleCnt="0"/>
      <dgm:spPr/>
    </dgm:pt>
    <dgm:pt modelId="{DFCAD206-A4DA-4A78-847E-65D58F22BBF4}" type="pres">
      <dgm:prSet presAssocID="{13613AC0-5521-4439-849E-437D65197C58}" presName="rootText" presStyleLbl="node2" presStyleIdx="0" presStyleCnt="4">
        <dgm:presLayoutVars>
          <dgm:chPref val="3"/>
        </dgm:presLayoutVars>
      </dgm:prSet>
      <dgm:spPr/>
    </dgm:pt>
    <dgm:pt modelId="{4C7992D6-83C6-4AA4-A0CF-892951EC478D}" type="pres">
      <dgm:prSet presAssocID="{13613AC0-5521-4439-849E-437D65197C58}" presName="rootConnector" presStyleLbl="node2" presStyleIdx="0" presStyleCnt="4"/>
      <dgm:spPr/>
    </dgm:pt>
    <dgm:pt modelId="{BF2A4EE5-9A88-45DD-ACC9-F4DE067F86B6}" type="pres">
      <dgm:prSet presAssocID="{13613AC0-5521-4439-849E-437D65197C58}" presName="hierChild4" presStyleCnt="0"/>
      <dgm:spPr/>
    </dgm:pt>
    <dgm:pt modelId="{C8A6D74C-1FA3-4F16-952D-DD789DB8AECF}" type="pres">
      <dgm:prSet presAssocID="{F151B57D-72DA-495E-9049-8BC7190CBDF4}" presName="Name37" presStyleLbl="parChTrans1D3" presStyleIdx="0" presStyleCnt="4"/>
      <dgm:spPr/>
    </dgm:pt>
    <dgm:pt modelId="{D441B3D0-0956-4E74-9B34-2FB4BE2CBE69}" type="pres">
      <dgm:prSet presAssocID="{644B2F6B-091B-4566-8ABC-818454C5D58A}" presName="hierRoot2" presStyleCnt="0">
        <dgm:presLayoutVars>
          <dgm:hierBranch val="init"/>
        </dgm:presLayoutVars>
      </dgm:prSet>
      <dgm:spPr/>
    </dgm:pt>
    <dgm:pt modelId="{4502CB98-B54D-45B7-8754-BAC00541203C}" type="pres">
      <dgm:prSet presAssocID="{644B2F6B-091B-4566-8ABC-818454C5D58A}" presName="rootComposite" presStyleCnt="0"/>
      <dgm:spPr/>
    </dgm:pt>
    <dgm:pt modelId="{F851F948-20EE-42C1-8874-9CC86EBC782E}" type="pres">
      <dgm:prSet presAssocID="{644B2F6B-091B-4566-8ABC-818454C5D58A}" presName="rootText" presStyleLbl="node3" presStyleIdx="0" presStyleCnt="4" custLinFactNeighborY="6511">
        <dgm:presLayoutVars>
          <dgm:chPref val="3"/>
        </dgm:presLayoutVars>
      </dgm:prSet>
      <dgm:spPr/>
    </dgm:pt>
    <dgm:pt modelId="{2092AF77-4085-4A7D-8B06-AD3C2AAD7F6C}" type="pres">
      <dgm:prSet presAssocID="{644B2F6B-091B-4566-8ABC-818454C5D58A}" presName="rootConnector" presStyleLbl="node3" presStyleIdx="0" presStyleCnt="4"/>
      <dgm:spPr/>
    </dgm:pt>
    <dgm:pt modelId="{A69520D1-B52A-429E-A1A3-62F08DD4CBC0}" type="pres">
      <dgm:prSet presAssocID="{644B2F6B-091B-4566-8ABC-818454C5D58A}" presName="hierChild4" presStyleCnt="0"/>
      <dgm:spPr/>
    </dgm:pt>
    <dgm:pt modelId="{3084B56E-9823-4AD9-A806-00EBDD9B9814}" type="pres">
      <dgm:prSet presAssocID="{644B2F6B-091B-4566-8ABC-818454C5D58A}" presName="hierChild5" presStyleCnt="0"/>
      <dgm:spPr/>
    </dgm:pt>
    <dgm:pt modelId="{77D4A3BF-9053-4828-A0E5-91C540E38F05}" type="pres">
      <dgm:prSet presAssocID="{A752760D-C34A-4875-A3BF-895C7A274685}" presName="Name111" presStyleLbl="parChTrans1D4" presStyleIdx="0" presStyleCnt="9"/>
      <dgm:spPr/>
    </dgm:pt>
    <dgm:pt modelId="{9F69814E-D4DC-4444-8B87-AE4C7BB3955F}" type="pres">
      <dgm:prSet presAssocID="{80A53DA7-C782-46B8-B216-809396FCB679}" presName="hierRoot3" presStyleCnt="0">
        <dgm:presLayoutVars>
          <dgm:hierBranch val="init"/>
        </dgm:presLayoutVars>
      </dgm:prSet>
      <dgm:spPr/>
    </dgm:pt>
    <dgm:pt modelId="{CA7F8866-9611-4B36-AB5C-8A5A4E231A75}" type="pres">
      <dgm:prSet presAssocID="{80A53DA7-C782-46B8-B216-809396FCB679}" presName="rootComposite3" presStyleCnt="0"/>
      <dgm:spPr/>
    </dgm:pt>
    <dgm:pt modelId="{DBBDBC71-12CB-42EC-98B0-E920ED4248D0}" type="pres">
      <dgm:prSet presAssocID="{80A53DA7-C782-46B8-B216-809396FCB679}" presName="rootText3" presStyleLbl="asst3" presStyleIdx="0" presStyleCnt="3">
        <dgm:presLayoutVars>
          <dgm:chPref val="3"/>
        </dgm:presLayoutVars>
      </dgm:prSet>
      <dgm:spPr/>
    </dgm:pt>
    <dgm:pt modelId="{5F6188AB-B151-4E5A-9CB3-6061C2B57EDB}" type="pres">
      <dgm:prSet presAssocID="{80A53DA7-C782-46B8-B216-809396FCB679}" presName="rootConnector3" presStyleLbl="asst3" presStyleIdx="0" presStyleCnt="3"/>
      <dgm:spPr/>
    </dgm:pt>
    <dgm:pt modelId="{2D6B055F-74E2-4162-88B0-4489E4DAE32B}" type="pres">
      <dgm:prSet presAssocID="{80A53DA7-C782-46B8-B216-809396FCB679}" presName="hierChild6" presStyleCnt="0"/>
      <dgm:spPr/>
    </dgm:pt>
    <dgm:pt modelId="{5331DF68-8B6F-4897-AD59-69BED5E0E21D}" type="pres">
      <dgm:prSet presAssocID="{D4C3B44C-5DEC-4FBE-A20D-39D4836ADF5E}" presName="Name37" presStyleLbl="parChTrans1D4" presStyleIdx="1" presStyleCnt="9"/>
      <dgm:spPr/>
    </dgm:pt>
    <dgm:pt modelId="{61916A04-DF59-4BF1-B4EE-51C7ECB0250F}" type="pres">
      <dgm:prSet presAssocID="{15B30287-3D5B-431A-8D90-255E13B39260}" presName="hierRoot2" presStyleCnt="0">
        <dgm:presLayoutVars>
          <dgm:hierBranch val="init"/>
        </dgm:presLayoutVars>
      </dgm:prSet>
      <dgm:spPr/>
    </dgm:pt>
    <dgm:pt modelId="{3F822BE8-A632-4E57-8937-B60AC5A5E6EB}" type="pres">
      <dgm:prSet presAssocID="{15B30287-3D5B-431A-8D90-255E13B39260}" presName="rootComposite" presStyleCnt="0"/>
      <dgm:spPr/>
    </dgm:pt>
    <dgm:pt modelId="{42FB81F6-BF1C-4024-94EB-471F90D59F0A}" type="pres">
      <dgm:prSet presAssocID="{15B30287-3D5B-431A-8D90-255E13B39260}" presName="rootText" presStyleLbl="node4" presStyleIdx="0" presStyleCnt="6">
        <dgm:presLayoutVars>
          <dgm:chPref val="3"/>
        </dgm:presLayoutVars>
      </dgm:prSet>
      <dgm:spPr/>
    </dgm:pt>
    <dgm:pt modelId="{B6A28A87-8AE0-46A8-BF02-A553B46DBB8F}" type="pres">
      <dgm:prSet presAssocID="{15B30287-3D5B-431A-8D90-255E13B39260}" presName="rootConnector" presStyleLbl="node4" presStyleIdx="0" presStyleCnt="6"/>
      <dgm:spPr/>
    </dgm:pt>
    <dgm:pt modelId="{3445D2E6-E0A8-4491-A0FD-903D16C99B20}" type="pres">
      <dgm:prSet presAssocID="{15B30287-3D5B-431A-8D90-255E13B39260}" presName="hierChild4" presStyleCnt="0"/>
      <dgm:spPr/>
    </dgm:pt>
    <dgm:pt modelId="{B048FADF-EF6A-4B8F-A6CE-FE2E05DB38EF}" type="pres">
      <dgm:prSet presAssocID="{15B30287-3D5B-431A-8D90-255E13B39260}" presName="hierChild5" presStyleCnt="0"/>
      <dgm:spPr/>
    </dgm:pt>
    <dgm:pt modelId="{66B1EBF7-9803-40FC-AECE-09FC9DE29A7D}" type="pres">
      <dgm:prSet presAssocID="{80A53DA7-C782-46B8-B216-809396FCB679}" presName="hierChild7" presStyleCnt="0"/>
      <dgm:spPr/>
    </dgm:pt>
    <dgm:pt modelId="{BAF393E3-5667-461D-8EC5-EE0431C20FFC}" type="pres">
      <dgm:prSet presAssocID="{6B9D269D-0DB0-4BAC-9524-CDD9844334E9}" presName="Name111" presStyleLbl="parChTrans1D4" presStyleIdx="2" presStyleCnt="9"/>
      <dgm:spPr/>
    </dgm:pt>
    <dgm:pt modelId="{D072F171-FC9F-4258-A9C7-7BBDB84D0E4C}" type="pres">
      <dgm:prSet presAssocID="{026AA003-8FF0-4F81-A1F1-0F332C96BE8A}" presName="hierRoot3" presStyleCnt="0">
        <dgm:presLayoutVars>
          <dgm:hierBranch val="init"/>
        </dgm:presLayoutVars>
      </dgm:prSet>
      <dgm:spPr/>
    </dgm:pt>
    <dgm:pt modelId="{94CA9563-1BBF-4732-BD67-3130D7A452A2}" type="pres">
      <dgm:prSet presAssocID="{026AA003-8FF0-4F81-A1F1-0F332C96BE8A}" presName="rootComposite3" presStyleCnt="0"/>
      <dgm:spPr/>
    </dgm:pt>
    <dgm:pt modelId="{2AB74C05-E099-457A-B7BA-F613285E1245}" type="pres">
      <dgm:prSet presAssocID="{026AA003-8FF0-4F81-A1F1-0F332C96BE8A}" presName="rootText3" presStyleLbl="asst3" presStyleIdx="1" presStyleCnt="3">
        <dgm:presLayoutVars>
          <dgm:chPref val="3"/>
        </dgm:presLayoutVars>
      </dgm:prSet>
      <dgm:spPr/>
    </dgm:pt>
    <dgm:pt modelId="{99461D2F-D95C-4741-B013-BD18C135CD8A}" type="pres">
      <dgm:prSet presAssocID="{026AA003-8FF0-4F81-A1F1-0F332C96BE8A}" presName="rootConnector3" presStyleLbl="asst3" presStyleIdx="1" presStyleCnt="3"/>
      <dgm:spPr/>
    </dgm:pt>
    <dgm:pt modelId="{BE38A10F-AB7A-4784-9514-83AC9536E800}" type="pres">
      <dgm:prSet presAssocID="{026AA003-8FF0-4F81-A1F1-0F332C96BE8A}" presName="hierChild6" presStyleCnt="0"/>
      <dgm:spPr/>
    </dgm:pt>
    <dgm:pt modelId="{3C4ECEA3-ADBB-4612-8372-D6BA94864AC7}" type="pres">
      <dgm:prSet presAssocID="{83B49D2E-593D-4252-BB75-6436B56609D8}" presName="Name37" presStyleLbl="parChTrans1D4" presStyleIdx="3" presStyleCnt="9"/>
      <dgm:spPr/>
    </dgm:pt>
    <dgm:pt modelId="{9E091970-B652-46BE-B538-029626B5BC57}" type="pres">
      <dgm:prSet presAssocID="{7EB9A6C0-FFBD-4BF8-841E-0DB489B82EDF}" presName="hierRoot2" presStyleCnt="0">
        <dgm:presLayoutVars>
          <dgm:hierBranch val="init"/>
        </dgm:presLayoutVars>
      </dgm:prSet>
      <dgm:spPr/>
    </dgm:pt>
    <dgm:pt modelId="{B15A65F9-899C-4AA6-B680-EBB014940460}" type="pres">
      <dgm:prSet presAssocID="{7EB9A6C0-FFBD-4BF8-841E-0DB489B82EDF}" presName="rootComposite" presStyleCnt="0"/>
      <dgm:spPr/>
    </dgm:pt>
    <dgm:pt modelId="{0FC0632D-DC68-4D47-8834-470DF4414CAD}" type="pres">
      <dgm:prSet presAssocID="{7EB9A6C0-FFBD-4BF8-841E-0DB489B82EDF}" presName="rootText" presStyleLbl="node4" presStyleIdx="1" presStyleCnt="6">
        <dgm:presLayoutVars>
          <dgm:chPref val="3"/>
        </dgm:presLayoutVars>
      </dgm:prSet>
      <dgm:spPr/>
    </dgm:pt>
    <dgm:pt modelId="{F7AB5014-940C-4E23-89DD-228763AC0C68}" type="pres">
      <dgm:prSet presAssocID="{7EB9A6C0-FFBD-4BF8-841E-0DB489B82EDF}" presName="rootConnector" presStyleLbl="node4" presStyleIdx="1" presStyleCnt="6"/>
      <dgm:spPr/>
    </dgm:pt>
    <dgm:pt modelId="{F014B69F-F3C7-41CB-80A4-9337A8347B4A}" type="pres">
      <dgm:prSet presAssocID="{7EB9A6C0-FFBD-4BF8-841E-0DB489B82EDF}" presName="hierChild4" presStyleCnt="0"/>
      <dgm:spPr/>
    </dgm:pt>
    <dgm:pt modelId="{A51FC9F7-4DBD-4C0D-B7C6-2F8A5AA7AFCE}" type="pres">
      <dgm:prSet presAssocID="{7EB9A6C0-FFBD-4BF8-841E-0DB489B82EDF}" presName="hierChild5" presStyleCnt="0"/>
      <dgm:spPr/>
    </dgm:pt>
    <dgm:pt modelId="{5D4A382D-CB0C-4630-B789-7D6A911579E8}" type="pres">
      <dgm:prSet presAssocID="{026AA003-8FF0-4F81-A1F1-0F332C96BE8A}" presName="hierChild7" presStyleCnt="0"/>
      <dgm:spPr/>
    </dgm:pt>
    <dgm:pt modelId="{EDF125A7-258C-457D-94C6-A3DE2DC8D261}" type="pres">
      <dgm:prSet presAssocID="{0D018994-6584-4C33-9314-0265F2A85C35}" presName="Name111" presStyleLbl="parChTrans1D4" presStyleIdx="4" presStyleCnt="9"/>
      <dgm:spPr/>
    </dgm:pt>
    <dgm:pt modelId="{E8D493FB-C286-4F02-8E2E-5A612565FF7A}" type="pres">
      <dgm:prSet presAssocID="{4E80DB72-2384-48FC-97F5-8A45F343CB81}" presName="hierRoot3" presStyleCnt="0">
        <dgm:presLayoutVars>
          <dgm:hierBranch val="init"/>
        </dgm:presLayoutVars>
      </dgm:prSet>
      <dgm:spPr/>
    </dgm:pt>
    <dgm:pt modelId="{B6520C52-51C6-40F0-AAAB-5121A27549F9}" type="pres">
      <dgm:prSet presAssocID="{4E80DB72-2384-48FC-97F5-8A45F343CB81}" presName="rootComposite3" presStyleCnt="0"/>
      <dgm:spPr/>
    </dgm:pt>
    <dgm:pt modelId="{0849BB84-D1F8-42D5-87B6-E56F279F8870}" type="pres">
      <dgm:prSet presAssocID="{4E80DB72-2384-48FC-97F5-8A45F343CB81}" presName="rootText3" presStyleLbl="asst3" presStyleIdx="2" presStyleCnt="3" custLinFactX="123945" custLinFactY="-100000" custLinFactNeighborX="200000" custLinFactNeighborY="-184653">
        <dgm:presLayoutVars>
          <dgm:chPref val="3"/>
        </dgm:presLayoutVars>
      </dgm:prSet>
      <dgm:spPr/>
    </dgm:pt>
    <dgm:pt modelId="{1FE9CF3F-0425-48ED-87BD-21C11F87375B}" type="pres">
      <dgm:prSet presAssocID="{4E80DB72-2384-48FC-97F5-8A45F343CB81}" presName="rootConnector3" presStyleLbl="asst3" presStyleIdx="2" presStyleCnt="3"/>
      <dgm:spPr/>
    </dgm:pt>
    <dgm:pt modelId="{13BEEAFE-D444-496A-B7AC-1DF02A1C70A5}" type="pres">
      <dgm:prSet presAssocID="{4E80DB72-2384-48FC-97F5-8A45F343CB81}" presName="hierChild6" presStyleCnt="0"/>
      <dgm:spPr/>
    </dgm:pt>
    <dgm:pt modelId="{3B9D945D-4798-4E35-9D56-384ABF99BBE8}" type="pres">
      <dgm:prSet presAssocID="{9B188705-4F82-4DEE-96FC-423A796FBF60}" presName="Name37" presStyleLbl="parChTrans1D4" presStyleIdx="5" presStyleCnt="9"/>
      <dgm:spPr/>
    </dgm:pt>
    <dgm:pt modelId="{39F72CA1-39F5-4E0A-BD31-0136EDF88A5E}" type="pres">
      <dgm:prSet presAssocID="{0F7C0021-810C-47FC-98DB-343145BC1693}" presName="hierRoot2" presStyleCnt="0">
        <dgm:presLayoutVars>
          <dgm:hierBranch val="init"/>
        </dgm:presLayoutVars>
      </dgm:prSet>
      <dgm:spPr/>
    </dgm:pt>
    <dgm:pt modelId="{4B0DA58A-3FA8-44A2-AA00-9A6DD296CDCA}" type="pres">
      <dgm:prSet presAssocID="{0F7C0021-810C-47FC-98DB-343145BC1693}" presName="rootComposite" presStyleCnt="0"/>
      <dgm:spPr/>
    </dgm:pt>
    <dgm:pt modelId="{27407A8E-6C2C-4D2C-A307-437C7D529119}" type="pres">
      <dgm:prSet presAssocID="{0F7C0021-810C-47FC-98DB-343145BC1693}" presName="rootText" presStyleLbl="node4" presStyleIdx="2" presStyleCnt="6" custLinFactX="141150" custLinFactY="-100000" custLinFactNeighborX="200000" custLinFactNeighborY="-183858">
        <dgm:presLayoutVars>
          <dgm:chPref val="3"/>
        </dgm:presLayoutVars>
      </dgm:prSet>
      <dgm:spPr/>
    </dgm:pt>
    <dgm:pt modelId="{F02730E0-27D1-41A1-A571-BB6F66328678}" type="pres">
      <dgm:prSet presAssocID="{0F7C0021-810C-47FC-98DB-343145BC1693}" presName="rootConnector" presStyleLbl="node4" presStyleIdx="2" presStyleCnt="6"/>
      <dgm:spPr/>
    </dgm:pt>
    <dgm:pt modelId="{FFFCE7CF-668C-4646-BC83-28A9FA2EB758}" type="pres">
      <dgm:prSet presAssocID="{0F7C0021-810C-47FC-98DB-343145BC1693}" presName="hierChild4" presStyleCnt="0"/>
      <dgm:spPr/>
    </dgm:pt>
    <dgm:pt modelId="{210D1463-81C2-41FC-9B08-DCF7D6488886}" type="pres">
      <dgm:prSet presAssocID="{0F7C0021-810C-47FC-98DB-343145BC1693}" presName="hierChild5" presStyleCnt="0"/>
      <dgm:spPr/>
    </dgm:pt>
    <dgm:pt modelId="{1B896DA2-67B2-4060-B61F-0AA04B5126DE}" type="pres">
      <dgm:prSet presAssocID="{8895F5CF-72E2-4A6A-9709-A3B24E49FBE7}" presName="Name37" presStyleLbl="parChTrans1D4" presStyleIdx="6" presStyleCnt="9"/>
      <dgm:spPr/>
    </dgm:pt>
    <dgm:pt modelId="{EACE579C-C5C0-4C21-9869-A045591CC929}" type="pres">
      <dgm:prSet presAssocID="{1061C6D9-13CE-4EF9-8E5F-D3F21E7EE44E}" presName="hierRoot2" presStyleCnt="0">
        <dgm:presLayoutVars>
          <dgm:hierBranch val="init"/>
        </dgm:presLayoutVars>
      </dgm:prSet>
      <dgm:spPr/>
    </dgm:pt>
    <dgm:pt modelId="{73F79F8F-F9F4-4298-AB2B-4E9131A29A3E}" type="pres">
      <dgm:prSet presAssocID="{1061C6D9-13CE-4EF9-8E5F-D3F21E7EE44E}" presName="rootComposite" presStyleCnt="0"/>
      <dgm:spPr/>
    </dgm:pt>
    <dgm:pt modelId="{79BCFE3C-CDBA-4A53-BEEB-9D59CB93FBBD}" type="pres">
      <dgm:prSet presAssocID="{1061C6D9-13CE-4EF9-8E5F-D3F21E7EE44E}" presName="rootText" presStyleLbl="node4" presStyleIdx="3" presStyleCnt="6" custLinFactX="142830" custLinFactY="-100000" custLinFactNeighborX="200000" custLinFactNeighborY="-181450">
        <dgm:presLayoutVars>
          <dgm:chPref val="3"/>
        </dgm:presLayoutVars>
      </dgm:prSet>
      <dgm:spPr/>
    </dgm:pt>
    <dgm:pt modelId="{37FE9F42-58E6-4318-8BA1-94E66FD05ABE}" type="pres">
      <dgm:prSet presAssocID="{1061C6D9-13CE-4EF9-8E5F-D3F21E7EE44E}" presName="rootConnector" presStyleLbl="node4" presStyleIdx="3" presStyleCnt="6"/>
      <dgm:spPr/>
    </dgm:pt>
    <dgm:pt modelId="{FE7EFD69-9533-4F51-B852-952D7C2364E6}" type="pres">
      <dgm:prSet presAssocID="{1061C6D9-13CE-4EF9-8E5F-D3F21E7EE44E}" presName="hierChild4" presStyleCnt="0"/>
      <dgm:spPr/>
    </dgm:pt>
    <dgm:pt modelId="{4099743B-654B-4CFB-A96C-38ADEE5A83D6}" type="pres">
      <dgm:prSet presAssocID="{1061C6D9-13CE-4EF9-8E5F-D3F21E7EE44E}" presName="hierChild5" presStyleCnt="0"/>
      <dgm:spPr/>
    </dgm:pt>
    <dgm:pt modelId="{161F077C-D326-48EB-9B7D-A7165486D6D4}" type="pres">
      <dgm:prSet presAssocID="{08C1326A-963F-4C8A-8AB7-1EB105A7B2B7}" presName="Name37" presStyleLbl="parChTrans1D4" presStyleIdx="7" presStyleCnt="9"/>
      <dgm:spPr/>
    </dgm:pt>
    <dgm:pt modelId="{F1BBF2E5-7414-44E2-9470-E79DA4B2BF70}" type="pres">
      <dgm:prSet presAssocID="{29D43A8C-61AF-41B9-BB45-6B049D24BA28}" presName="hierRoot2" presStyleCnt="0">
        <dgm:presLayoutVars>
          <dgm:hierBranch val="init"/>
        </dgm:presLayoutVars>
      </dgm:prSet>
      <dgm:spPr/>
    </dgm:pt>
    <dgm:pt modelId="{08F591D2-ADD5-4D02-8833-39F8A7974A12}" type="pres">
      <dgm:prSet presAssocID="{29D43A8C-61AF-41B9-BB45-6B049D24BA28}" presName="rootComposite" presStyleCnt="0"/>
      <dgm:spPr/>
    </dgm:pt>
    <dgm:pt modelId="{830061E8-2DD1-4ECC-ABA7-490B104D4EAF}" type="pres">
      <dgm:prSet presAssocID="{29D43A8C-61AF-41B9-BB45-6B049D24BA28}" presName="rootText" presStyleLbl="node4" presStyleIdx="4" presStyleCnt="6" custLinFactX="143235" custLinFactY="-100000" custLinFactNeighborX="200000" custLinFactNeighborY="-184057">
        <dgm:presLayoutVars>
          <dgm:chPref val="3"/>
        </dgm:presLayoutVars>
      </dgm:prSet>
      <dgm:spPr/>
    </dgm:pt>
    <dgm:pt modelId="{201F8929-CD63-4F91-93D4-FBE6D8F787C9}" type="pres">
      <dgm:prSet presAssocID="{29D43A8C-61AF-41B9-BB45-6B049D24BA28}" presName="rootConnector" presStyleLbl="node4" presStyleIdx="4" presStyleCnt="6"/>
      <dgm:spPr/>
    </dgm:pt>
    <dgm:pt modelId="{04E67A98-E7AD-4AD2-BF3F-489872277DA7}" type="pres">
      <dgm:prSet presAssocID="{29D43A8C-61AF-41B9-BB45-6B049D24BA28}" presName="hierChild4" presStyleCnt="0"/>
      <dgm:spPr/>
    </dgm:pt>
    <dgm:pt modelId="{AC842783-F37B-4233-9BAA-2F2021006973}" type="pres">
      <dgm:prSet presAssocID="{29D43A8C-61AF-41B9-BB45-6B049D24BA28}" presName="hierChild5" presStyleCnt="0"/>
      <dgm:spPr/>
    </dgm:pt>
    <dgm:pt modelId="{86396832-D400-4F06-8C19-0AD6BD7A047D}" type="pres">
      <dgm:prSet presAssocID="{4D063C3C-D433-463C-9840-403767124E7E}" presName="Name37" presStyleLbl="parChTrans1D4" presStyleIdx="8" presStyleCnt="9"/>
      <dgm:spPr/>
    </dgm:pt>
    <dgm:pt modelId="{FF34B59F-5BCD-4629-9378-B8A857150C3E}" type="pres">
      <dgm:prSet presAssocID="{69484683-C92E-4225-8E2D-88F63A511FC0}" presName="hierRoot2" presStyleCnt="0">
        <dgm:presLayoutVars>
          <dgm:hierBranch val="init"/>
        </dgm:presLayoutVars>
      </dgm:prSet>
      <dgm:spPr/>
    </dgm:pt>
    <dgm:pt modelId="{B013479F-657B-415B-82DE-FAFB6567C159}" type="pres">
      <dgm:prSet presAssocID="{69484683-C92E-4225-8E2D-88F63A511FC0}" presName="rootComposite" presStyleCnt="0"/>
      <dgm:spPr/>
    </dgm:pt>
    <dgm:pt modelId="{8030E7BC-2E06-4D64-9963-CD4CD64F2EFD}" type="pres">
      <dgm:prSet presAssocID="{69484683-C92E-4225-8E2D-88F63A511FC0}" presName="rootText" presStyleLbl="node4" presStyleIdx="5" presStyleCnt="6" custLinFactX="142971" custLinFactY="-100000" custLinFactNeighborX="200000" custLinFactNeighborY="-197966">
        <dgm:presLayoutVars>
          <dgm:chPref val="3"/>
        </dgm:presLayoutVars>
      </dgm:prSet>
      <dgm:spPr/>
    </dgm:pt>
    <dgm:pt modelId="{1EC7FA8A-34F8-4DE8-9728-D074AA0EF1B7}" type="pres">
      <dgm:prSet presAssocID="{69484683-C92E-4225-8E2D-88F63A511FC0}" presName="rootConnector" presStyleLbl="node4" presStyleIdx="5" presStyleCnt="6"/>
      <dgm:spPr/>
    </dgm:pt>
    <dgm:pt modelId="{F907157C-8D3B-4074-8463-564804A21F74}" type="pres">
      <dgm:prSet presAssocID="{69484683-C92E-4225-8E2D-88F63A511FC0}" presName="hierChild4" presStyleCnt="0"/>
      <dgm:spPr/>
    </dgm:pt>
    <dgm:pt modelId="{F5560033-E993-462A-8737-28D4C1FC4E09}" type="pres">
      <dgm:prSet presAssocID="{69484683-C92E-4225-8E2D-88F63A511FC0}" presName="hierChild5" presStyleCnt="0"/>
      <dgm:spPr/>
    </dgm:pt>
    <dgm:pt modelId="{D335A9CF-7D22-4727-9177-44503F15FDB6}" type="pres">
      <dgm:prSet presAssocID="{4E80DB72-2384-48FC-97F5-8A45F343CB81}" presName="hierChild7" presStyleCnt="0"/>
      <dgm:spPr/>
    </dgm:pt>
    <dgm:pt modelId="{09E089F4-9CEF-4281-BD06-C5A8DEBB231D}" type="pres">
      <dgm:prSet presAssocID="{13613AC0-5521-4439-849E-437D65197C58}" presName="hierChild5" presStyleCnt="0"/>
      <dgm:spPr/>
    </dgm:pt>
    <dgm:pt modelId="{C9909C21-D5A7-44D4-801A-FC11374C1C01}" type="pres">
      <dgm:prSet presAssocID="{E33AE1F6-921A-4D23-A911-FC801ADA3B34}" presName="Name37" presStyleLbl="parChTrans1D2" presStyleIdx="1" presStyleCnt="4"/>
      <dgm:spPr/>
    </dgm:pt>
    <dgm:pt modelId="{FD0C9855-7B42-4EFF-9CD0-DF032A9B1F22}" type="pres">
      <dgm:prSet presAssocID="{B43E9A62-1065-4600-AC03-4CA31E3D6744}" presName="hierRoot2" presStyleCnt="0">
        <dgm:presLayoutVars>
          <dgm:hierBranch val="init"/>
        </dgm:presLayoutVars>
      </dgm:prSet>
      <dgm:spPr/>
    </dgm:pt>
    <dgm:pt modelId="{CB4ECA0B-8D1B-4412-B855-BD35B6D8AC13}" type="pres">
      <dgm:prSet presAssocID="{B43E9A62-1065-4600-AC03-4CA31E3D6744}" presName="rootComposite" presStyleCnt="0"/>
      <dgm:spPr/>
    </dgm:pt>
    <dgm:pt modelId="{20854057-6FC9-4862-B48B-509B8ACF3BB3}" type="pres">
      <dgm:prSet presAssocID="{B43E9A62-1065-4600-AC03-4CA31E3D6744}" presName="rootText" presStyleLbl="node2" presStyleIdx="1" presStyleCnt="4">
        <dgm:presLayoutVars>
          <dgm:chPref val="3"/>
        </dgm:presLayoutVars>
      </dgm:prSet>
      <dgm:spPr/>
    </dgm:pt>
    <dgm:pt modelId="{05D289A9-976E-464C-ABC2-3F1A89335C80}" type="pres">
      <dgm:prSet presAssocID="{B43E9A62-1065-4600-AC03-4CA31E3D6744}" presName="rootConnector" presStyleLbl="node2" presStyleIdx="1" presStyleCnt="4"/>
      <dgm:spPr/>
    </dgm:pt>
    <dgm:pt modelId="{F7BAEF29-ADB6-46E9-B618-1D261B07483E}" type="pres">
      <dgm:prSet presAssocID="{B43E9A62-1065-4600-AC03-4CA31E3D6744}" presName="hierChild4" presStyleCnt="0"/>
      <dgm:spPr/>
    </dgm:pt>
    <dgm:pt modelId="{E24CA20F-F70F-4AB7-AE4C-A84126F7675A}" type="pres">
      <dgm:prSet presAssocID="{2F717B62-D367-4163-866B-2DF614BD942F}" presName="Name37" presStyleLbl="parChTrans1D3" presStyleIdx="1" presStyleCnt="4"/>
      <dgm:spPr/>
    </dgm:pt>
    <dgm:pt modelId="{152E398E-EF04-4A6C-8769-F9B2B8B4A40A}" type="pres">
      <dgm:prSet presAssocID="{C86CA9C2-AEF3-403A-B4BC-0F56C8FD82FB}" presName="hierRoot2" presStyleCnt="0">
        <dgm:presLayoutVars>
          <dgm:hierBranch val="init"/>
        </dgm:presLayoutVars>
      </dgm:prSet>
      <dgm:spPr/>
    </dgm:pt>
    <dgm:pt modelId="{994EB315-B235-4960-8536-8CDB5E580EB1}" type="pres">
      <dgm:prSet presAssocID="{C86CA9C2-AEF3-403A-B4BC-0F56C8FD82FB}" presName="rootComposite" presStyleCnt="0"/>
      <dgm:spPr/>
    </dgm:pt>
    <dgm:pt modelId="{584293A9-97F4-4DB9-8B9D-5EC7B9A99587}" type="pres">
      <dgm:prSet presAssocID="{C86CA9C2-AEF3-403A-B4BC-0F56C8FD82FB}" presName="rootText" presStyleLbl="node3" presStyleIdx="1" presStyleCnt="4">
        <dgm:presLayoutVars>
          <dgm:chPref val="3"/>
        </dgm:presLayoutVars>
      </dgm:prSet>
      <dgm:spPr/>
    </dgm:pt>
    <dgm:pt modelId="{0AD30FDA-3F63-4F8B-AD28-093992A5FBBE}" type="pres">
      <dgm:prSet presAssocID="{C86CA9C2-AEF3-403A-B4BC-0F56C8FD82FB}" presName="rootConnector" presStyleLbl="node3" presStyleIdx="1" presStyleCnt="4"/>
      <dgm:spPr/>
    </dgm:pt>
    <dgm:pt modelId="{F3B05D7B-CB2E-44FB-B4C3-AC0DC9F9A70E}" type="pres">
      <dgm:prSet presAssocID="{C86CA9C2-AEF3-403A-B4BC-0F56C8FD82FB}" presName="hierChild4" presStyleCnt="0"/>
      <dgm:spPr/>
    </dgm:pt>
    <dgm:pt modelId="{C6373A4C-69A3-409D-AA6B-F06CB19A874A}" type="pres">
      <dgm:prSet presAssocID="{C86CA9C2-AEF3-403A-B4BC-0F56C8FD82FB}" presName="hierChild5" presStyleCnt="0"/>
      <dgm:spPr/>
    </dgm:pt>
    <dgm:pt modelId="{C93C4A50-CDFE-44AA-BC24-FDB22D44B0C6}" type="pres">
      <dgm:prSet presAssocID="{B43E9A62-1065-4600-AC03-4CA31E3D6744}" presName="hierChild5" presStyleCnt="0"/>
      <dgm:spPr/>
    </dgm:pt>
    <dgm:pt modelId="{B6A1439E-CA6C-432D-832E-D7F60E46C013}" type="pres">
      <dgm:prSet presAssocID="{578DD9C3-7341-4F93-8E3D-DFB7A0858085}" presName="Name37" presStyleLbl="parChTrans1D2" presStyleIdx="2" presStyleCnt="4"/>
      <dgm:spPr/>
    </dgm:pt>
    <dgm:pt modelId="{2209AD77-0AF6-4703-B88B-BF9270988E37}" type="pres">
      <dgm:prSet presAssocID="{3F58680A-2CCF-4A3B-9350-CED6BF78F651}" presName="hierRoot2" presStyleCnt="0">
        <dgm:presLayoutVars>
          <dgm:hierBranch val="init"/>
        </dgm:presLayoutVars>
      </dgm:prSet>
      <dgm:spPr/>
    </dgm:pt>
    <dgm:pt modelId="{4E0750B2-C05F-4F00-B9FB-ACA823EF4E74}" type="pres">
      <dgm:prSet presAssocID="{3F58680A-2CCF-4A3B-9350-CED6BF78F651}" presName="rootComposite" presStyleCnt="0"/>
      <dgm:spPr/>
    </dgm:pt>
    <dgm:pt modelId="{BAE7085A-64F1-4DC6-AE29-A5BEE78A1897}" type="pres">
      <dgm:prSet presAssocID="{3F58680A-2CCF-4A3B-9350-CED6BF78F651}" presName="rootText" presStyleLbl="node2" presStyleIdx="2" presStyleCnt="4">
        <dgm:presLayoutVars>
          <dgm:chPref val="3"/>
        </dgm:presLayoutVars>
      </dgm:prSet>
      <dgm:spPr/>
    </dgm:pt>
    <dgm:pt modelId="{BF2F7384-B799-49D7-B92F-0A3B74F428F2}" type="pres">
      <dgm:prSet presAssocID="{3F58680A-2CCF-4A3B-9350-CED6BF78F651}" presName="rootConnector" presStyleLbl="node2" presStyleIdx="2" presStyleCnt="4"/>
      <dgm:spPr/>
    </dgm:pt>
    <dgm:pt modelId="{EF1DC4FF-4A6C-4FE3-BE25-02C0ECDA2770}" type="pres">
      <dgm:prSet presAssocID="{3F58680A-2CCF-4A3B-9350-CED6BF78F651}" presName="hierChild4" presStyleCnt="0"/>
      <dgm:spPr/>
    </dgm:pt>
    <dgm:pt modelId="{8A8244A3-A690-46D5-8539-574E08DC3540}" type="pres">
      <dgm:prSet presAssocID="{D82F297E-34F6-47ED-9F65-2C71A04B8ECA}" presName="Name37" presStyleLbl="parChTrans1D3" presStyleIdx="2" presStyleCnt="4"/>
      <dgm:spPr/>
    </dgm:pt>
    <dgm:pt modelId="{8D20923C-B0AB-4F47-BED7-C47BF206E753}" type="pres">
      <dgm:prSet presAssocID="{8CF46D1B-97CD-4EAB-A1F3-EDA48DD64A11}" presName="hierRoot2" presStyleCnt="0">
        <dgm:presLayoutVars>
          <dgm:hierBranch val="init"/>
        </dgm:presLayoutVars>
      </dgm:prSet>
      <dgm:spPr/>
    </dgm:pt>
    <dgm:pt modelId="{4C719146-4068-475E-9601-2A7D93F74745}" type="pres">
      <dgm:prSet presAssocID="{8CF46D1B-97CD-4EAB-A1F3-EDA48DD64A11}" presName="rootComposite" presStyleCnt="0"/>
      <dgm:spPr/>
    </dgm:pt>
    <dgm:pt modelId="{7E1B134A-A9CE-4F73-9188-75EF19059380}" type="pres">
      <dgm:prSet presAssocID="{8CF46D1B-97CD-4EAB-A1F3-EDA48DD64A11}" presName="rootText" presStyleLbl="node3" presStyleIdx="2" presStyleCnt="4">
        <dgm:presLayoutVars>
          <dgm:chPref val="3"/>
        </dgm:presLayoutVars>
      </dgm:prSet>
      <dgm:spPr/>
    </dgm:pt>
    <dgm:pt modelId="{5C832653-706B-4BB5-8DF8-04283C4E5CFA}" type="pres">
      <dgm:prSet presAssocID="{8CF46D1B-97CD-4EAB-A1F3-EDA48DD64A11}" presName="rootConnector" presStyleLbl="node3" presStyleIdx="2" presStyleCnt="4"/>
      <dgm:spPr/>
    </dgm:pt>
    <dgm:pt modelId="{0DA36221-7A9D-4DF8-B80A-5F3948315488}" type="pres">
      <dgm:prSet presAssocID="{8CF46D1B-97CD-4EAB-A1F3-EDA48DD64A11}" presName="hierChild4" presStyleCnt="0"/>
      <dgm:spPr/>
    </dgm:pt>
    <dgm:pt modelId="{739F9A2C-31D4-479F-9564-4EFDB445231E}" type="pres">
      <dgm:prSet presAssocID="{8CF46D1B-97CD-4EAB-A1F3-EDA48DD64A11}" presName="hierChild5" presStyleCnt="0"/>
      <dgm:spPr/>
    </dgm:pt>
    <dgm:pt modelId="{BCC24A23-FB00-42D7-9862-B978AB2759FC}" type="pres">
      <dgm:prSet presAssocID="{3F58680A-2CCF-4A3B-9350-CED6BF78F651}" presName="hierChild5" presStyleCnt="0"/>
      <dgm:spPr/>
    </dgm:pt>
    <dgm:pt modelId="{283352E7-FE4A-467D-9015-592841690749}" type="pres">
      <dgm:prSet presAssocID="{23B5731B-7AD9-4DF4-8674-7F38B2F58CC2}" presName="Name37" presStyleLbl="parChTrans1D2" presStyleIdx="3" presStyleCnt="4"/>
      <dgm:spPr/>
    </dgm:pt>
    <dgm:pt modelId="{696529F0-A642-432D-A95B-CE1ADA1552D3}" type="pres">
      <dgm:prSet presAssocID="{C6EDAFD1-3CCB-4691-9D51-66CB78D51DA5}" presName="hierRoot2" presStyleCnt="0">
        <dgm:presLayoutVars>
          <dgm:hierBranch val="init"/>
        </dgm:presLayoutVars>
      </dgm:prSet>
      <dgm:spPr/>
    </dgm:pt>
    <dgm:pt modelId="{D1F0C761-AC2E-45C8-B674-87DBAE1324C4}" type="pres">
      <dgm:prSet presAssocID="{C6EDAFD1-3CCB-4691-9D51-66CB78D51DA5}" presName="rootComposite" presStyleCnt="0"/>
      <dgm:spPr/>
    </dgm:pt>
    <dgm:pt modelId="{4B21EA55-72B2-48E6-B1C2-8A1D3B59CCC6}" type="pres">
      <dgm:prSet presAssocID="{C6EDAFD1-3CCB-4691-9D51-66CB78D51DA5}" presName="rootText" presStyleLbl="node2" presStyleIdx="3" presStyleCnt="4">
        <dgm:presLayoutVars>
          <dgm:chPref val="3"/>
        </dgm:presLayoutVars>
      </dgm:prSet>
      <dgm:spPr/>
    </dgm:pt>
    <dgm:pt modelId="{F72A8F3D-590E-4D42-992F-EFB669EA0D91}" type="pres">
      <dgm:prSet presAssocID="{C6EDAFD1-3CCB-4691-9D51-66CB78D51DA5}" presName="rootConnector" presStyleLbl="node2" presStyleIdx="3" presStyleCnt="4"/>
      <dgm:spPr/>
    </dgm:pt>
    <dgm:pt modelId="{336B20B2-9745-4E24-BA13-45844988A8C1}" type="pres">
      <dgm:prSet presAssocID="{C6EDAFD1-3CCB-4691-9D51-66CB78D51DA5}" presName="hierChild4" presStyleCnt="0"/>
      <dgm:spPr/>
    </dgm:pt>
    <dgm:pt modelId="{7533E292-0CC4-4D30-97CB-4D2D4259211A}" type="pres">
      <dgm:prSet presAssocID="{236161AD-A6D1-49DA-90CB-4937FEC08C65}" presName="Name37" presStyleLbl="parChTrans1D3" presStyleIdx="3" presStyleCnt="4"/>
      <dgm:spPr/>
    </dgm:pt>
    <dgm:pt modelId="{C087A4F5-5A4D-4307-8878-6F6DC9E60AEC}" type="pres">
      <dgm:prSet presAssocID="{993C6604-4A3C-40C7-9CB0-8EFA95504BD9}" presName="hierRoot2" presStyleCnt="0">
        <dgm:presLayoutVars>
          <dgm:hierBranch val="init"/>
        </dgm:presLayoutVars>
      </dgm:prSet>
      <dgm:spPr/>
    </dgm:pt>
    <dgm:pt modelId="{28D91F54-5E96-43F8-B808-349727985F12}" type="pres">
      <dgm:prSet presAssocID="{993C6604-4A3C-40C7-9CB0-8EFA95504BD9}" presName="rootComposite" presStyleCnt="0"/>
      <dgm:spPr/>
    </dgm:pt>
    <dgm:pt modelId="{1C44BA1D-172B-454B-83C4-47EC8432C922}" type="pres">
      <dgm:prSet presAssocID="{993C6604-4A3C-40C7-9CB0-8EFA95504BD9}" presName="rootText" presStyleLbl="node3" presStyleIdx="3" presStyleCnt="4">
        <dgm:presLayoutVars>
          <dgm:chPref val="3"/>
        </dgm:presLayoutVars>
      </dgm:prSet>
      <dgm:spPr/>
    </dgm:pt>
    <dgm:pt modelId="{625DE77D-C930-48B9-B516-179FD78719A5}" type="pres">
      <dgm:prSet presAssocID="{993C6604-4A3C-40C7-9CB0-8EFA95504BD9}" presName="rootConnector" presStyleLbl="node3" presStyleIdx="3" presStyleCnt="4"/>
      <dgm:spPr/>
    </dgm:pt>
    <dgm:pt modelId="{AD48296C-1C83-49BC-8D37-D50453AF1EA4}" type="pres">
      <dgm:prSet presAssocID="{993C6604-4A3C-40C7-9CB0-8EFA95504BD9}" presName="hierChild4" presStyleCnt="0"/>
      <dgm:spPr/>
    </dgm:pt>
    <dgm:pt modelId="{1F502C7E-5BFB-461D-AE46-DC0CAB87B526}" type="pres">
      <dgm:prSet presAssocID="{993C6604-4A3C-40C7-9CB0-8EFA95504BD9}" presName="hierChild5" presStyleCnt="0"/>
      <dgm:spPr/>
    </dgm:pt>
    <dgm:pt modelId="{4DB593D4-3DD0-4140-B807-B77B6EB065D8}" type="pres">
      <dgm:prSet presAssocID="{C6EDAFD1-3CCB-4691-9D51-66CB78D51DA5}" presName="hierChild5" presStyleCnt="0"/>
      <dgm:spPr/>
    </dgm:pt>
    <dgm:pt modelId="{4632FEE9-BC22-4181-ADF2-61EB7310A3CC}" type="pres">
      <dgm:prSet presAssocID="{ABB928CF-7B91-4F50-85F3-81F840FA8E07}" presName="hierChild3" presStyleCnt="0"/>
      <dgm:spPr/>
    </dgm:pt>
  </dgm:ptLst>
  <dgm:cxnLst>
    <dgm:cxn modelId="{F4E08D04-ABCB-41FE-9A63-18C943EE0374}" type="presOf" srcId="{993C6604-4A3C-40C7-9CB0-8EFA95504BD9}" destId="{625DE77D-C930-48B9-B516-179FD78719A5}" srcOrd="1" destOrd="0" presId="urn:microsoft.com/office/officeart/2005/8/layout/orgChart1"/>
    <dgm:cxn modelId="{F983EE06-9F39-4659-8756-5AFBACE5ABE1}" srcId="{644B2F6B-091B-4566-8ABC-818454C5D58A}" destId="{80A53DA7-C782-46B8-B216-809396FCB679}" srcOrd="0" destOrd="0" parTransId="{A752760D-C34A-4875-A3BF-895C7A274685}" sibTransId="{7C6D3C71-F28A-48B9-A03B-8BE2B615BF9D}"/>
    <dgm:cxn modelId="{EB237A11-7042-4CA0-8BCA-345413A02B89}" type="presOf" srcId="{80A53DA7-C782-46B8-B216-809396FCB679}" destId="{5F6188AB-B151-4E5A-9CB3-6061C2B57EDB}" srcOrd="1" destOrd="0" presId="urn:microsoft.com/office/officeart/2005/8/layout/orgChart1"/>
    <dgm:cxn modelId="{178CFE1A-0C82-489D-8686-567BC875818F}" type="presOf" srcId="{2F717B62-D367-4163-866B-2DF614BD942F}" destId="{E24CA20F-F70F-4AB7-AE4C-A84126F7675A}" srcOrd="0" destOrd="0" presId="urn:microsoft.com/office/officeart/2005/8/layout/orgChart1"/>
    <dgm:cxn modelId="{EAA1611F-1392-4FE4-BA80-710E86BE3CF3}" type="presOf" srcId="{F151B57D-72DA-495E-9049-8BC7190CBDF4}" destId="{C8A6D74C-1FA3-4F16-952D-DD789DB8AECF}" srcOrd="0" destOrd="0" presId="urn:microsoft.com/office/officeart/2005/8/layout/orgChart1"/>
    <dgm:cxn modelId="{80AE062F-0F79-42F4-971A-C7EE3E2D7651}" type="presOf" srcId="{15B30287-3D5B-431A-8D90-255E13B39260}" destId="{B6A28A87-8AE0-46A8-BF02-A553B46DBB8F}" srcOrd="1" destOrd="0" presId="urn:microsoft.com/office/officeart/2005/8/layout/orgChart1"/>
    <dgm:cxn modelId="{52A85331-CC32-455A-83ED-B0A411526006}" type="presOf" srcId="{29D43A8C-61AF-41B9-BB45-6B049D24BA28}" destId="{830061E8-2DD1-4ECC-ABA7-490B104D4EAF}" srcOrd="0" destOrd="0" presId="urn:microsoft.com/office/officeart/2005/8/layout/orgChart1"/>
    <dgm:cxn modelId="{8FD59033-E248-4520-817D-117E96C4649C}" srcId="{4E80DB72-2384-48FC-97F5-8A45F343CB81}" destId="{29D43A8C-61AF-41B9-BB45-6B049D24BA28}" srcOrd="2" destOrd="0" parTransId="{08C1326A-963F-4C8A-8AB7-1EB105A7B2B7}" sibTransId="{27EF675E-9B71-43CC-8F52-5CA13E4A22E5}"/>
    <dgm:cxn modelId="{DD1ADE39-6FEE-4B2B-AD2A-096DD324543C}" type="presOf" srcId="{83B49D2E-593D-4252-BB75-6436B56609D8}" destId="{3C4ECEA3-ADBB-4612-8372-D6BA94864AC7}" srcOrd="0" destOrd="0" presId="urn:microsoft.com/office/officeart/2005/8/layout/orgChart1"/>
    <dgm:cxn modelId="{A6C60F3C-EA54-463D-ADB6-907FEBD7755D}" type="presOf" srcId="{6FD9BD52-7869-4C21-A32B-46F0945951C4}" destId="{8B2255EF-5B85-4866-B633-C308F6F2212E}" srcOrd="0" destOrd="0" presId="urn:microsoft.com/office/officeart/2005/8/layout/orgChart1"/>
    <dgm:cxn modelId="{866B215B-6150-417A-AAEC-903E86D944CC}" type="presOf" srcId="{9B188705-4F82-4DEE-96FC-423A796FBF60}" destId="{3B9D945D-4798-4E35-9D56-384ABF99BBE8}" srcOrd="0" destOrd="0" presId="urn:microsoft.com/office/officeart/2005/8/layout/orgChart1"/>
    <dgm:cxn modelId="{65C9D963-B2C3-49C4-AC4B-57B28BE128EC}" type="presOf" srcId="{3F58680A-2CCF-4A3B-9350-CED6BF78F651}" destId="{BAE7085A-64F1-4DC6-AE29-A5BEE78A1897}" srcOrd="0" destOrd="0" presId="urn:microsoft.com/office/officeart/2005/8/layout/orgChart1"/>
    <dgm:cxn modelId="{14211F64-957A-497F-A264-1ACE06480B6C}" type="presOf" srcId="{3F58680A-2CCF-4A3B-9350-CED6BF78F651}" destId="{BF2F7384-B799-49D7-B92F-0A3B74F428F2}" srcOrd="1" destOrd="0" presId="urn:microsoft.com/office/officeart/2005/8/layout/orgChart1"/>
    <dgm:cxn modelId="{E25B8F66-4734-4284-908B-51E379707D8D}" type="presOf" srcId="{1061C6D9-13CE-4EF9-8E5F-D3F21E7EE44E}" destId="{79BCFE3C-CDBA-4A53-BEEB-9D59CB93FBBD}" srcOrd="0" destOrd="0" presId="urn:microsoft.com/office/officeart/2005/8/layout/orgChart1"/>
    <dgm:cxn modelId="{C5D25D47-4678-41BC-9BD9-BC00071EF395}" srcId="{644B2F6B-091B-4566-8ABC-818454C5D58A}" destId="{4E80DB72-2384-48FC-97F5-8A45F343CB81}" srcOrd="2" destOrd="0" parTransId="{0D018994-6584-4C33-9314-0265F2A85C35}" sibTransId="{B3C65DD8-D120-4985-AC7E-6ACB7880FD35}"/>
    <dgm:cxn modelId="{F2AE5267-6965-40FC-BFA9-9AB72EC558B7}" type="presOf" srcId="{13613AC0-5521-4439-849E-437D65197C58}" destId="{DFCAD206-A4DA-4A78-847E-65D58F22BBF4}" srcOrd="0" destOrd="0" presId="urn:microsoft.com/office/officeart/2005/8/layout/orgChart1"/>
    <dgm:cxn modelId="{872D624D-CEB6-4BCB-A1AB-697C1AF0A5BC}" type="presOf" srcId="{ABB928CF-7B91-4F50-85F3-81F840FA8E07}" destId="{D6EA0742-2828-4CE9-A129-2531A776C963}" srcOrd="0" destOrd="0" presId="urn:microsoft.com/office/officeart/2005/8/layout/orgChart1"/>
    <dgm:cxn modelId="{3FC17E4D-7D63-40B7-AA19-13AC5DC7AE72}" type="presOf" srcId="{C86CA9C2-AEF3-403A-B4BC-0F56C8FD82FB}" destId="{584293A9-97F4-4DB9-8B9D-5EC7B9A99587}" srcOrd="0" destOrd="0" presId="urn:microsoft.com/office/officeart/2005/8/layout/orgChart1"/>
    <dgm:cxn modelId="{F3CB226E-1913-438E-8CFA-C4817014DF47}" type="presOf" srcId="{C6EDAFD1-3CCB-4691-9D51-66CB78D51DA5}" destId="{4B21EA55-72B2-48E6-B1C2-8A1D3B59CCC6}" srcOrd="0" destOrd="0" presId="urn:microsoft.com/office/officeart/2005/8/layout/orgChart1"/>
    <dgm:cxn modelId="{EDE7256E-1E6E-4183-BCBB-495B73F53EA3}" type="presOf" srcId="{69484683-C92E-4225-8E2D-88F63A511FC0}" destId="{1EC7FA8A-34F8-4DE8-9728-D074AA0EF1B7}" srcOrd="1" destOrd="0" presId="urn:microsoft.com/office/officeart/2005/8/layout/orgChart1"/>
    <dgm:cxn modelId="{2DF78F4F-CB4C-484F-8174-AD5E627A3A82}" type="presOf" srcId="{A752760D-C34A-4875-A3BF-895C7A274685}" destId="{77D4A3BF-9053-4828-A0E5-91C540E38F05}" srcOrd="0" destOrd="0" presId="urn:microsoft.com/office/officeart/2005/8/layout/orgChart1"/>
    <dgm:cxn modelId="{C4FD1472-3074-4D99-8792-BBC9ECEFC6B9}" srcId="{4E80DB72-2384-48FC-97F5-8A45F343CB81}" destId="{0F7C0021-810C-47FC-98DB-343145BC1693}" srcOrd="0" destOrd="0" parTransId="{9B188705-4F82-4DEE-96FC-423A796FBF60}" sibTransId="{96544420-8D42-42BA-9DF9-1FA286E6C25B}"/>
    <dgm:cxn modelId="{14A85A53-91CA-485B-AD84-FA173B2581CF}" srcId="{ABB928CF-7B91-4F50-85F3-81F840FA8E07}" destId="{B43E9A62-1065-4600-AC03-4CA31E3D6744}" srcOrd="1" destOrd="0" parTransId="{E33AE1F6-921A-4D23-A911-FC801ADA3B34}" sibTransId="{51FF7398-63F4-480D-A221-38879D5AC4B4}"/>
    <dgm:cxn modelId="{2D3D7F74-D067-4BE3-8F6E-F5D22F73A443}" type="presOf" srcId="{4E80DB72-2384-48FC-97F5-8A45F343CB81}" destId="{0849BB84-D1F8-42D5-87B6-E56F279F8870}" srcOrd="0" destOrd="0" presId="urn:microsoft.com/office/officeart/2005/8/layout/orgChart1"/>
    <dgm:cxn modelId="{8C2E1655-37C5-444E-AB71-281A3C46C5B5}" type="presOf" srcId="{8CF46D1B-97CD-4EAB-A1F3-EDA48DD64A11}" destId="{5C832653-706B-4BB5-8DF8-04283C4E5CFA}" srcOrd="1" destOrd="0" presId="urn:microsoft.com/office/officeart/2005/8/layout/orgChart1"/>
    <dgm:cxn modelId="{BBDE6355-0D21-403F-A113-87001F69AF91}" type="presOf" srcId="{23B5731B-7AD9-4DF4-8674-7F38B2F58CC2}" destId="{283352E7-FE4A-467D-9015-592841690749}" srcOrd="0" destOrd="0" presId="urn:microsoft.com/office/officeart/2005/8/layout/orgChart1"/>
    <dgm:cxn modelId="{DE726875-480A-44C8-BB2C-F932C6FBCD8D}" srcId="{4E80DB72-2384-48FC-97F5-8A45F343CB81}" destId="{69484683-C92E-4225-8E2D-88F63A511FC0}" srcOrd="3" destOrd="0" parTransId="{4D063C3C-D433-463C-9840-403767124E7E}" sibTransId="{C4213A6F-B6E3-44B5-81F2-E1E2C78E04F5}"/>
    <dgm:cxn modelId="{BB201776-FE6C-4F02-AA6A-9D0BE1853BB4}" type="presOf" srcId="{6B9D269D-0DB0-4BAC-9524-CDD9844334E9}" destId="{BAF393E3-5667-461D-8EC5-EE0431C20FFC}" srcOrd="0" destOrd="0" presId="urn:microsoft.com/office/officeart/2005/8/layout/orgChart1"/>
    <dgm:cxn modelId="{96BAA358-3EF9-456D-B12F-461A46E2C21F}" type="presOf" srcId="{C6EDAFD1-3CCB-4691-9D51-66CB78D51DA5}" destId="{F72A8F3D-590E-4D42-992F-EFB669EA0D91}" srcOrd="1" destOrd="0" presId="urn:microsoft.com/office/officeart/2005/8/layout/orgChart1"/>
    <dgm:cxn modelId="{0AC2A381-E7E1-4ECF-9D71-8DE3F9A340EA}" srcId="{ABB928CF-7B91-4F50-85F3-81F840FA8E07}" destId="{3F58680A-2CCF-4A3B-9350-CED6BF78F651}" srcOrd="2" destOrd="0" parTransId="{578DD9C3-7341-4F93-8E3D-DFB7A0858085}" sibTransId="{44974A32-BEE5-4F5C-9091-6A1673BC3586}"/>
    <dgm:cxn modelId="{EFDA6886-CE99-4F9A-8290-AE0C55264B2F}" type="presOf" srcId="{4E80DB72-2384-48FC-97F5-8A45F343CB81}" destId="{1FE9CF3F-0425-48ED-87BD-21C11F87375B}" srcOrd="1" destOrd="0" presId="urn:microsoft.com/office/officeart/2005/8/layout/orgChart1"/>
    <dgm:cxn modelId="{04BD438B-537E-472C-ADCD-FFE6787F6D13}" type="presOf" srcId="{15B30287-3D5B-431A-8D90-255E13B39260}" destId="{42FB81F6-BF1C-4024-94EB-471F90D59F0A}" srcOrd="0" destOrd="0" presId="urn:microsoft.com/office/officeart/2005/8/layout/orgChart1"/>
    <dgm:cxn modelId="{27633A8E-36FC-4070-9549-B9882008DCD7}" type="presOf" srcId="{7EB9A6C0-FFBD-4BF8-841E-0DB489B82EDF}" destId="{0FC0632D-DC68-4D47-8834-470DF4414CAD}" srcOrd="0" destOrd="0" presId="urn:microsoft.com/office/officeart/2005/8/layout/orgChart1"/>
    <dgm:cxn modelId="{72926C8E-24CB-4AC0-BED2-630874CA77C6}" type="presOf" srcId="{993C6604-4A3C-40C7-9CB0-8EFA95504BD9}" destId="{1C44BA1D-172B-454B-83C4-47EC8432C922}" srcOrd="0" destOrd="0" presId="urn:microsoft.com/office/officeart/2005/8/layout/orgChart1"/>
    <dgm:cxn modelId="{72F98C90-FBDA-4925-818F-5811028EDEFA}" type="presOf" srcId="{8895F5CF-72E2-4A6A-9709-A3B24E49FBE7}" destId="{1B896DA2-67B2-4060-B61F-0AA04B5126DE}" srcOrd="0" destOrd="0" presId="urn:microsoft.com/office/officeart/2005/8/layout/orgChart1"/>
    <dgm:cxn modelId="{A1F0F993-A365-4A61-9D91-9F6C13FD4CB9}" srcId="{026AA003-8FF0-4F81-A1F1-0F332C96BE8A}" destId="{7EB9A6C0-FFBD-4BF8-841E-0DB489B82EDF}" srcOrd="0" destOrd="0" parTransId="{83B49D2E-593D-4252-BB75-6436B56609D8}" sibTransId="{4E812A70-6786-4A68-9759-F2A9A9A72FCA}"/>
    <dgm:cxn modelId="{89E65D95-240B-489D-9367-A1DA745EC08B}" type="presOf" srcId="{D4C3B44C-5DEC-4FBE-A20D-39D4836ADF5E}" destId="{5331DF68-8B6F-4897-AD59-69BED5E0E21D}" srcOrd="0" destOrd="0" presId="urn:microsoft.com/office/officeart/2005/8/layout/orgChart1"/>
    <dgm:cxn modelId="{8A9A7096-50EA-4568-A73E-0BDD6230939B}" type="presOf" srcId="{D82F297E-34F6-47ED-9F65-2C71A04B8ECA}" destId="{8A8244A3-A690-46D5-8539-574E08DC3540}" srcOrd="0" destOrd="0" presId="urn:microsoft.com/office/officeart/2005/8/layout/orgChart1"/>
    <dgm:cxn modelId="{A6776497-5427-4D59-A4C4-6E2471EF2545}" srcId="{80A53DA7-C782-46B8-B216-809396FCB679}" destId="{15B30287-3D5B-431A-8D90-255E13B39260}" srcOrd="0" destOrd="0" parTransId="{D4C3B44C-5DEC-4FBE-A20D-39D4836ADF5E}" sibTransId="{8BF635A9-9992-4C9E-86AD-7890DC81FFB2}"/>
    <dgm:cxn modelId="{7962349A-7A52-4815-B329-8D90AE91EAEA}" type="presOf" srcId="{578DD9C3-7341-4F93-8E3D-DFB7A0858085}" destId="{B6A1439E-CA6C-432D-832E-D7F60E46C013}" srcOrd="0" destOrd="0" presId="urn:microsoft.com/office/officeart/2005/8/layout/orgChart1"/>
    <dgm:cxn modelId="{8585769A-0252-4081-A9AE-B2291162FCC5}" type="presOf" srcId="{0D018994-6584-4C33-9314-0265F2A85C35}" destId="{EDF125A7-258C-457D-94C6-A3DE2DC8D261}" srcOrd="0" destOrd="0" presId="urn:microsoft.com/office/officeart/2005/8/layout/orgChart1"/>
    <dgm:cxn modelId="{ABBCC49B-976D-4DC5-BA49-4946F2F25317}" type="presOf" srcId="{0F7C0021-810C-47FC-98DB-343145BC1693}" destId="{F02730E0-27D1-41A1-A571-BB6F66328678}" srcOrd="1" destOrd="0" presId="urn:microsoft.com/office/officeart/2005/8/layout/orgChart1"/>
    <dgm:cxn modelId="{6059389D-7F84-44BF-813D-1114B81BCD83}" type="presOf" srcId="{0F7C0021-810C-47FC-98DB-343145BC1693}" destId="{27407A8E-6C2C-4D2C-A307-437C7D529119}" srcOrd="0" destOrd="0" presId="urn:microsoft.com/office/officeart/2005/8/layout/orgChart1"/>
    <dgm:cxn modelId="{6348A39D-D753-4EB7-ABC7-15954F53828B}" srcId="{644B2F6B-091B-4566-8ABC-818454C5D58A}" destId="{026AA003-8FF0-4F81-A1F1-0F332C96BE8A}" srcOrd="1" destOrd="0" parTransId="{6B9D269D-0DB0-4BAC-9524-CDD9844334E9}" sibTransId="{19B8E854-896C-4000-B685-0DD3B52BF85B}"/>
    <dgm:cxn modelId="{3E457D9F-7268-483C-9C7B-E818600826B7}" type="presOf" srcId="{ABB928CF-7B91-4F50-85F3-81F840FA8E07}" destId="{5976364E-EBD2-443B-90F0-E2D4F7D9BB1C}" srcOrd="1" destOrd="0" presId="urn:microsoft.com/office/officeart/2005/8/layout/orgChart1"/>
    <dgm:cxn modelId="{401B13A2-F098-48A4-BFAD-F346ABAD9EF1}" type="presOf" srcId="{644B2F6B-091B-4566-8ABC-818454C5D58A}" destId="{F851F948-20EE-42C1-8874-9CC86EBC782E}" srcOrd="0" destOrd="0" presId="urn:microsoft.com/office/officeart/2005/8/layout/orgChart1"/>
    <dgm:cxn modelId="{BE3401A3-4BE5-47CA-9F78-F3A070852C8B}" type="presOf" srcId="{236161AD-A6D1-49DA-90CB-4937FEC08C65}" destId="{7533E292-0CC4-4D30-97CB-4D2D4259211A}" srcOrd="0" destOrd="0" presId="urn:microsoft.com/office/officeart/2005/8/layout/orgChart1"/>
    <dgm:cxn modelId="{63A42CA7-08ED-4E45-B185-CAE343679797}" type="presOf" srcId="{8CF46D1B-97CD-4EAB-A1F3-EDA48DD64A11}" destId="{7E1B134A-A9CE-4F73-9188-75EF19059380}" srcOrd="0" destOrd="0" presId="urn:microsoft.com/office/officeart/2005/8/layout/orgChart1"/>
    <dgm:cxn modelId="{D60E7EA9-1A5E-4E7A-8DF7-122A1B01606A}" srcId="{ABB928CF-7B91-4F50-85F3-81F840FA8E07}" destId="{13613AC0-5521-4439-849E-437D65197C58}" srcOrd="0" destOrd="0" parTransId="{D0090C3E-371E-4063-AACD-094C3CB9E635}" sibTransId="{12BE1E1B-FAB5-4C84-9D62-75BA3733EE5A}"/>
    <dgm:cxn modelId="{4A5629AF-CCCC-44BE-9E30-8D083539D7EB}" srcId="{ABB928CF-7B91-4F50-85F3-81F840FA8E07}" destId="{C6EDAFD1-3CCB-4691-9D51-66CB78D51DA5}" srcOrd="3" destOrd="0" parTransId="{23B5731B-7AD9-4DF4-8674-7F38B2F58CC2}" sibTransId="{AA67FC18-EE3A-4CA2-8222-13C6D9FB117F}"/>
    <dgm:cxn modelId="{8B5D04B1-B1B7-4906-B251-012BE4E3D6B2}" srcId="{13613AC0-5521-4439-849E-437D65197C58}" destId="{644B2F6B-091B-4566-8ABC-818454C5D58A}" srcOrd="0" destOrd="0" parTransId="{F151B57D-72DA-495E-9049-8BC7190CBDF4}" sibTransId="{ED22DB4E-9DD8-4F35-B110-0EFA18FFDA44}"/>
    <dgm:cxn modelId="{AAA864B4-E2B7-4BD4-953C-8CDC372DEEC5}" type="presOf" srcId="{E33AE1F6-921A-4D23-A911-FC801ADA3B34}" destId="{C9909C21-D5A7-44D4-801A-FC11374C1C01}" srcOrd="0" destOrd="0" presId="urn:microsoft.com/office/officeart/2005/8/layout/orgChart1"/>
    <dgm:cxn modelId="{741B92B4-3E5C-472D-A6B1-9129303F7D2C}" srcId="{6FD9BD52-7869-4C21-A32B-46F0945951C4}" destId="{ABB928CF-7B91-4F50-85F3-81F840FA8E07}" srcOrd="0" destOrd="0" parTransId="{2DC44F40-C9B6-441D-8C2E-06085B119E60}" sibTransId="{107E02AB-4E06-45E1-802C-98E9B0A508BB}"/>
    <dgm:cxn modelId="{B0A345BD-CC87-47E6-9C26-D7B6F6825B25}" type="presOf" srcId="{644B2F6B-091B-4566-8ABC-818454C5D58A}" destId="{2092AF77-4085-4A7D-8B06-AD3C2AAD7F6C}" srcOrd="1" destOrd="0" presId="urn:microsoft.com/office/officeart/2005/8/layout/orgChart1"/>
    <dgm:cxn modelId="{A123FAC2-1DC9-4A54-9E0A-8589821F4E0D}" type="presOf" srcId="{B43E9A62-1065-4600-AC03-4CA31E3D6744}" destId="{05D289A9-976E-464C-ABC2-3F1A89335C80}" srcOrd="1" destOrd="0" presId="urn:microsoft.com/office/officeart/2005/8/layout/orgChart1"/>
    <dgm:cxn modelId="{F182FDC5-76AE-47F6-A901-E4EAF2A7EEE0}" type="presOf" srcId="{69484683-C92E-4225-8E2D-88F63A511FC0}" destId="{8030E7BC-2E06-4D64-9963-CD4CD64F2EFD}" srcOrd="0" destOrd="0" presId="urn:microsoft.com/office/officeart/2005/8/layout/orgChart1"/>
    <dgm:cxn modelId="{21E263CB-E829-4C99-B981-B75C422D9E6B}" type="presOf" srcId="{80A53DA7-C782-46B8-B216-809396FCB679}" destId="{DBBDBC71-12CB-42EC-98B0-E920ED4248D0}" srcOrd="0" destOrd="0" presId="urn:microsoft.com/office/officeart/2005/8/layout/orgChart1"/>
    <dgm:cxn modelId="{456157D0-F286-4274-81EB-61B5FEA56B68}" srcId="{4E80DB72-2384-48FC-97F5-8A45F343CB81}" destId="{1061C6D9-13CE-4EF9-8E5F-D3F21E7EE44E}" srcOrd="1" destOrd="0" parTransId="{8895F5CF-72E2-4A6A-9709-A3B24E49FBE7}" sibTransId="{73C8573F-1656-4F27-8118-76DBA88AE426}"/>
    <dgm:cxn modelId="{D04093D0-A27E-4B24-A54C-328F2E6091ED}" type="presOf" srcId="{C86CA9C2-AEF3-403A-B4BC-0F56C8FD82FB}" destId="{0AD30FDA-3F63-4F8B-AD28-093992A5FBBE}" srcOrd="1" destOrd="0" presId="urn:microsoft.com/office/officeart/2005/8/layout/orgChart1"/>
    <dgm:cxn modelId="{AB4184D1-43CF-4A56-98EB-08A5D5A72E21}" type="presOf" srcId="{026AA003-8FF0-4F81-A1F1-0F332C96BE8A}" destId="{2AB74C05-E099-457A-B7BA-F613285E1245}" srcOrd="0" destOrd="0" presId="urn:microsoft.com/office/officeart/2005/8/layout/orgChart1"/>
    <dgm:cxn modelId="{0621EDD5-5026-4953-B8B0-C2AB348AE7E2}" type="presOf" srcId="{B43E9A62-1065-4600-AC03-4CA31E3D6744}" destId="{20854057-6FC9-4862-B48B-509B8ACF3BB3}" srcOrd="0" destOrd="0" presId="urn:microsoft.com/office/officeart/2005/8/layout/orgChart1"/>
    <dgm:cxn modelId="{914451D9-C09A-4BE7-9DB6-D8EC51EDF846}" srcId="{C6EDAFD1-3CCB-4691-9D51-66CB78D51DA5}" destId="{993C6604-4A3C-40C7-9CB0-8EFA95504BD9}" srcOrd="0" destOrd="0" parTransId="{236161AD-A6D1-49DA-90CB-4937FEC08C65}" sibTransId="{47DDC5D6-EA0F-407D-A55E-97B3F0B30E0D}"/>
    <dgm:cxn modelId="{15AA26E5-67EF-46CF-8697-3208FBB2CF82}" type="presOf" srcId="{1061C6D9-13CE-4EF9-8E5F-D3F21E7EE44E}" destId="{37FE9F42-58E6-4318-8BA1-94E66FD05ABE}" srcOrd="1" destOrd="0" presId="urn:microsoft.com/office/officeart/2005/8/layout/orgChart1"/>
    <dgm:cxn modelId="{BA3846E8-F44F-4798-AD7F-D98F86CE961A}" srcId="{3F58680A-2CCF-4A3B-9350-CED6BF78F651}" destId="{8CF46D1B-97CD-4EAB-A1F3-EDA48DD64A11}" srcOrd="0" destOrd="0" parTransId="{D82F297E-34F6-47ED-9F65-2C71A04B8ECA}" sibTransId="{9FF6252A-2B10-40FD-ABA2-7BF3B15E79A9}"/>
    <dgm:cxn modelId="{CF946DE9-FA3A-4345-8A78-A0BF9FDF170D}" srcId="{B43E9A62-1065-4600-AC03-4CA31E3D6744}" destId="{C86CA9C2-AEF3-403A-B4BC-0F56C8FD82FB}" srcOrd="0" destOrd="0" parTransId="{2F717B62-D367-4163-866B-2DF614BD942F}" sibTransId="{9359FA83-F491-46AE-B959-1C993469E1AA}"/>
    <dgm:cxn modelId="{C48C2DEB-B72D-4FC9-9B60-43F0D28415CE}" type="presOf" srcId="{29D43A8C-61AF-41B9-BB45-6B049D24BA28}" destId="{201F8929-CD63-4F91-93D4-FBE6D8F787C9}" srcOrd="1" destOrd="0" presId="urn:microsoft.com/office/officeart/2005/8/layout/orgChart1"/>
    <dgm:cxn modelId="{3BCB63EB-B4DA-43E0-B4D1-DB9B9DF3F20D}" type="presOf" srcId="{4D063C3C-D433-463C-9840-403767124E7E}" destId="{86396832-D400-4F06-8C19-0AD6BD7A047D}" srcOrd="0" destOrd="0" presId="urn:microsoft.com/office/officeart/2005/8/layout/orgChart1"/>
    <dgm:cxn modelId="{3E3F70EE-C895-48E7-9486-C817F0912969}" type="presOf" srcId="{026AA003-8FF0-4F81-A1F1-0F332C96BE8A}" destId="{99461D2F-D95C-4741-B013-BD18C135CD8A}" srcOrd="1" destOrd="0" presId="urn:microsoft.com/office/officeart/2005/8/layout/orgChart1"/>
    <dgm:cxn modelId="{BC76F5F2-3FD5-4F51-8AAC-CA1C996A2468}" type="presOf" srcId="{08C1326A-963F-4C8A-8AB7-1EB105A7B2B7}" destId="{161F077C-D326-48EB-9B7D-A7165486D6D4}" srcOrd="0" destOrd="0" presId="urn:microsoft.com/office/officeart/2005/8/layout/orgChart1"/>
    <dgm:cxn modelId="{8C87C3F3-4B48-43D6-902D-A672CF16DCA2}" type="presOf" srcId="{13613AC0-5521-4439-849E-437D65197C58}" destId="{4C7992D6-83C6-4AA4-A0CF-892951EC478D}" srcOrd="1" destOrd="0" presId="urn:microsoft.com/office/officeart/2005/8/layout/orgChart1"/>
    <dgm:cxn modelId="{2D3731F4-CC24-4709-A6D7-F0B9C2AE0362}" type="presOf" srcId="{7EB9A6C0-FFBD-4BF8-841E-0DB489B82EDF}" destId="{F7AB5014-940C-4E23-89DD-228763AC0C68}" srcOrd="1" destOrd="0" presId="urn:microsoft.com/office/officeart/2005/8/layout/orgChart1"/>
    <dgm:cxn modelId="{3566DDFC-6A6F-4692-AEAD-CAAF00760288}" type="presOf" srcId="{D0090C3E-371E-4063-AACD-094C3CB9E635}" destId="{4946AC3E-6FF8-4B67-83A3-5D0FFD93FE40}" srcOrd="0" destOrd="0" presId="urn:microsoft.com/office/officeart/2005/8/layout/orgChart1"/>
    <dgm:cxn modelId="{7C6EE36E-488C-4436-BB69-C128DB24C0E3}" type="presParOf" srcId="{8B2255EF-5B85-4866-B633-C308F6F2212E}" destId="{3C61A6BD-1096-4221-965E-6DCBA19C228F}" srcOrd="0" destOrd="0" presId="urn:microsoft.com/office/officeart/2005/8/layout/orgChart1"/>
    <dgm:cxn modelId="{CCC3547C-A527-425A-99C7-A8DB5C5644EB}" type="presParOf" srcId="{3C61A6BD-1096-4221-965E-6DCBA19C228F}" destId="{0FB2EC2C-3B69-4DB4-8A0D-03E529699EE8}" srcOrd="0" destOrd="0" presId="urn:microsoft.com/office/officeart/2005/8/layout/orgChart1"/>
    <dgm:cxn modelId="{46F2F501-973F-4CF2-9D79-51E64396B8BE}" type="presParOf" srcId="{0FB2EC2C-3B69-4DB4-8A0D-03E529699EE8}" destId="{D6EA0742-2828-4CE9-A129-2531A776C963}" srcOrd="0" destOrd="0" presId="urn:microsoft.com/office/officeart/2005/8/layout/orgChart1"/>
    <dgm:cxn modelId="{863734E2-9E06-4478-A09F-F9C87706130A}" type="presParOf" srcId="{0FB2EC2C-3B69-4DB4-8A0D-03E529699EE8}" destId="{5976364E-EBD2-443B-90F0-E2D4F7D9BB1C}" srcOrd="1" destOrd="0" presId="urn:microsoft.com/office/officeart/2005/8/layout/orgChart1"/>
    <dgm:cxn modelId="{D36BDDB3-AFAC-4696-9DB2-507841A0F773}" type="presParOf" srcId="{3C61A6BD-1096-4221-965E-6DCBA19C228F}" destId="{00492EEE-7314-4680-A4E1-9E7CE2A309A6}" srcOrd="1" destOrd="0" presId="urn:microsoft.com/office/officeart/2005/8/layout/orgChart1"/>
    <dgm:cxn modelId="{4796B4C1-D189-4DA5-A438-A88E1BF1FF0D}" type="presParOf" srcId="{00492EEE-7314-4680-A4E1-9E7CE2A309A6}" destId="{4946AC3E-6FF8-4B67-83A3-5D0FFD93FE40}" srcOrd="0" destOrd="0" presId="urn:microsoft.com/office/officeart/2005/8/layout/orgChart1"/>
    <dgm:cxn modelId="{CD7E81BD-320F-4FE4-B46B-F28DF80838B5}" type="presParOf" srcId="{00492EEE-7314-4680-A4E1-9E7CE2A309A6}" destId="{8652A66A-8340-448E-A7ED-37797AC76EBC}" srcOrd="1" destOrd="0" presId="urn:microsoft.com/office/officeart/2005/8/layout/orgChart1"/>
    <dgm:cxn modelId="{F5BDF10D-7952-4AF2-83B0-FAF9C9217C07}" type="presParOf" srcId="{8652A66A-8340-448E-A7ED-37797AC76EBC}" destId="{1EE8C7EF-CEDD-442D-BC35-575E7F73F025}" srcOrd="0" destOrd="0" presId="urn:microsoft.com/office/officeart/2005/8/layout/orgChart1"/>
    <dgm:cxn modelId="{C1D31758-2037-49C9-A695-01BCA77B93DD}" type="presParOf" srcId="{1EE8C7EF-CEDD-442D-BC35-575E7F73F025}" destId="{DFCAD206-A4DA-4A78-847E-65D58F22BBF4}" srcOrd="0" destOrd="0" presId="urn:microsoft.com/office/officeart/2005/8/layout/orgChart1"/>
    <dgm:cxn modelId="{82958D4B-793F-452F-9798-A5400DC5F974}" type="presParOf" srcId="{1EE8C7EF-CEDD-442D-BC35-575E7F73F025}" destId="{4C7992D6-83C6-4AA4-A0CF-892951EC478D}" srcOrd="1" destOrd="0" presId="urn:microsoft.com/office/officeart/2005/8/layout/orgChart1"/>
    <dgm:cxn modelId="{98A52753-F051-454A-A84B-AA2498A98BE7}" type="presParOf" srcId="{8652A66A-8340-448E-A7ED-37797AC76EBC}" destId="{BF2A4EE5-9A88-45DD-ACC9-F4DE067F86B6}" srcOrd="1" destOrd="0" presId="urn:microsoft.com/office/officeart/2005/8/layout/orgChart1"/>
    <dgm:cxn modelId="{1C0066B2-980A-42FA-BE29-F555C5CC6334}" type="presParOf" srcId="{BF2A4EE5-9A88-45DD-ACC9-F4DE067F86B6}" destId="{C8A6D74C-1FA3-4F16-952D-DD789DB8AECF}" srcOrd="0" destOrd="0" presId="urn:microsoft.com/office/officeart/2005/8/layout/orgChart1"/>
    <dgm:cxn modelId="{26B4EA52-C815-42E9-856B-08DB77ED0B52}" type="presParOf" srcId="{BF2A4EE5-9A88-45DD-ACC9-F4DE067F86B6}" destId="{D441B3D0-0956-4E74-9B34-2FB4BE2CBE69}" srcOrd="1" destOrd="0" presId="urn:microsoft.com/office/officeart/2005/8/layout/orgChart1"/>
    <dgm:cxn modelId="{E09D99E2-B9D2-4653-AF79-2CB67C531278}" type="presParOf" srcId="{D441B3D0-0956-4E74-9B34-2FB4BE2CBE69}" destId="{4502CB98-B54D-45B7-8754-BAC00541203C}" srcOrd="0" destOrd="0" presId="urn:microsoft.com/office/officeart/2005/8/layout/orgChart1"/>
    <dgm:cxn modelId="{67B2FE3C-CC89-4FB9-B382-C074DC1DD896}" type="presParOf" srcId="{4502CB98-B54D-45B7-8754-BAC00541203C}" destId="{F851F948-20EE-42C1-8874-9CC86EBC782E}" srcOrd="0" destOrd="0" presId="urn:microsoft.com/office/officeart/2005/8/layout/orgChart1"/>
    <dgm:cxn modelId="{0F430AF0-62D2-4AD5-8EFE-0CB7AB104986}" type="presParOf" srcId="{4502CB98-B54D-45B7-8754-BAC00541203C}" destId="{2092AF77-4085-4A7D-8B06-AD3C2AAD7F6C}" srcOrd="1" destOrd="0" presId="urn:microsoft.com/office/officeart/2005/8/layout/orgChart1"/>
    <dgm:cxn modelId="{D728130E-98E1-4826-B276-3F0D821A8988}" type="presParOf" srcId="{D441B3D0-0956-4E74-9B34-2FB4BE2CBE69}" destId="{A69520D1-B52A-429E-A1A3-62F08DD4CBC0}" srcOrd="1" destOrd="0" presId="urn:microsoft.com/office/officeart/2005/8/layout/orgChart1"/>
    <dgm:cxn modelId="{2325E114-2990-42E0-8850-4A4144B23D8D}" type="presParOf" srcId="{D441B3D0-0956-4E74-9B34-2FB4BE2CBE69}" destId="{3084B56E-9823-4AD9-A806-00EBDD9B9814}" srcOrd="2" destOrd="0" presId="urn:microsoft.com/office/officeart/2005/8/layout/orgChart1"/>
    <dgm:cxn modelId="{F96EFC1C-E30D-4FD9-964F-B388E0243BC5}" type="presParOf" srcId="{3084B56E-9823-4AD9-A806-00EBDD9B9814}" destId="{77D4A3BF-9053-4828-A0E5-91C540E38F05}" srcOrd="0" destOrd="0" presId="urn:microsoft.com/office/officeart/2005/8/layout/orgChart1"/>
    <dgm:cxn modelId="{41101240-B375-4B5C-8913-008DFB789B5D}" type="presParOf" srcId="{3084B56E-9823-4AD9-A806-00EBDD9B9814}" destId="{9F69814E-D4DC-4444-8B87-AE4C7BB3955F}" srcOrd="1" destOrd="0" presId="urn:microsoft.com/office/officeart/2005/8/layout/orgChart1"/>
    <dgm:cxn modelId="{B30A1677-C61F-44CA-BDE3-F915589F4904}" type="presParOf" srcId="{9F69814E-D4DC-4444-8B87-AE4C7BB3955F}" destId="{CA7F8866-9611-4B36-AB5C-8A5A4E231A75}" srcOrd="0" destOrd="0" presId="urn:microsoft.com/office/officeart/2005/8/layout/orgChart1"/>
    <dgm:cxn modelId="{D5936316-0056-4D7F-8109-C8DAF1BA9B90}" type="presParOf" srcId="{CA7F8866-9611-4B36-AB5C-8A5A4E231A75}" destId="{DBBDBC71-12CB-42EC-98B0-E920ED4248D0}" srcOrd="0" destOrd="0" presId="urn:microsoft.com/office/officeart/2005/8/layout/orgChart1"/>
    <dgm:cxn modelId="{60A70C0A-F8C3-4519-978E-E66405A2908C}" type="presParOf" srcId="{CA7F8866-9611-4B36-AB5C-8A5A4E231A75}" destId="{5F6188AB-B151-4E5A-9CB3-6061C2B57EDB}" srcOrd="1" destOrd="0" presId="urn:microsoft.com/office/officeart/2005/8/layout/orgChart1"/>
    <dgm:cxn modelId="{954FAEFD-34CD-410C-B814-EFC951C3A9B7}" type="presParOf" srcId="{9F69814E-D4DC-4444-8B87-AE4C7BB3955F}" destId="{2D6B055F-74E2-4162-88B0-4489E4DAE32B}" srcOrd="1" destOrd="0" presId="urn:microsoft.com/office/officeart/2005/8/layout/orgChart1"/>
    <dgm:cxn modelId="{065C0A56-F660-457D-844C-58876EEBD002}" type="presParOf" srcId="{2D6B055F-74E2-4162-88B0-4489E4DAE32B}" destId="{5331DF68-8B6F-4897-AD59-69BED5E0E21D}" srcOrd="0" destOrd="0" presId="urn:microsoft.com/office/officeart/2005/8/layout/orgChart1"/>
    <dgm:cxn modelId="{39162ADD-DDFA-44CD-956C-1EEE5AC0BF12}" type="presParOf" srcId="{2D6B055F-74E2-4162-88B0-4489E4DAE32B}" destId="{61916A04-DF59-4BF1-B4EE-51C7ECB0250F}" srcOrd="1" destOrd="0" presId="urn:microsoft.com/office/officeart/2005/8/layout/orgChart1"/>
    <dgm:cxn modelId="{CE87D49B-27B0-4469-AC67-76EF95840F6E}" type="presParOf" srcId="{61916A04-DF59-4BF1-B4EE-51C7ECB0250F}" destId="{3F822BE8-A632-4E57-8937-B60AC5A5E6EB}" srcOrd="0" destOrd="0" presId="urn:microsoft.com/office/officeart/2005/8/layout/orgChart1"/>
    <dgm:cxn modelId="{55E44630-2E6D-4CE7-A04F-298991181D30}" type="presParOf" srcId="{3F822BE8-A632-4E57-8937-B60AC5A5E6EB}" destId="{42FB81F6-BF1C-4024-94EB-471F90D59F0A}" srcOrd="0" destOrd="0" presId="urn:microsoft.com/office/officeart/2005/8/layout/orgChart1"/>
    <dgm:cxn modelId="{0A42DEDB-68CF-44BE-A5DE-E1EEFC6456D7}" type="presParOf" srcId="{3F822BE8-A632-4E57-8937-B60AC5A5E6EB}" destId="{B6A28A87-8AE0-46A8-BF02-A553B46DBB8F}" srcOrd="1" destOrd="0" presId="urn:microsoft.com/office/officeart/2005/8/layout/orgChart1"/>
    <dgm:cxn modelId="{823B9F92-86D7-4DFC-98C7-5E972AA26C20}" type="presParOf" srcId="{61916A04-DF59-4BF1-B4EE-51C7ECB0250F}" destId="{3445D2E6-E0A8-4491-A0FD-903D16C99B20}" srcOrd="1" destOrd="0" presId="urn:microsoft.com/office/officeart/2005/8/layout/orgChart1"/>
    <dgm:cxn modelId="{888E4E08-2908-43C9-9722-1CFD280F69E0}" type="presParOf" srcId="{61916A04-DF59-4BF1-B4EE-51C7ECB0250F}" destId="{B048FADF-EF6A-4B8F-A6CE-FE2E05DB38EF}" srcOrd="2" destOrd="0" presId="urn:microsoft.com/office/officeart/2005/8/layout/orgChart1"/>
    <dgm:cxn modelId="{BA347BF1-2040-4700-B3AA-954A6CEE4031}" type="presParOf" srcId="{9F69814E-D4DC-4444-8B87-AE4C7BB3955F}" destId="{66B1EBF7-9803-40FC-AECE-09FC9DE29A7D}" srcOrd="2" destOrd="0" presId="urn:microsoft.com/office/officeart/2005/8/layout/orgChart1"/>
    <dgm:cxn modelId="{44070D28-A5A9-4A9D-B426-E402C51DC5B0}" type="presParOf" srcId="{3084B56E-9823-4AD9-A806-00EBDD9B9814}" destId="{BAF393E3-5667-461D-8EC5-EE0431C20FFC}" srcOrd="2" destOrd="0" presId="urn:microsoft.com/office/officeart/2005/8/layout/orgChart1"/>
    <dgm:cxn modelId="{3A5E3904-A908-4F2E-9654-3B37F99BC0E0}" type="presParOf" srcId="{3084B56E-9823-4AD9-A806-00EBDD9B9814}" destId="{D072F171-FC9F-4258-A9C7-7BBDB84D0E4C}" srcOrd="3" destOrd="0" presId="urn:microsoft.com/office/officeart/2005/8/layout/orgChart1"/>
    <dgm:cxn modelId="{82F11083-0DCB-474A-9BAA-396D8439ADD4}" type="presParOf" srcId="{D072F171-FC9F-4258-A9C7-7BBDB84D0E4C}" destId="{94CA9563-1BBF-4732-BD67-3130D7A452A2}" srcOrd="0" destOrd="0" presId="urn:microsoft.com/office/officeart/2005/8/layout/orgChart1"/>
    <dgm:cxn modelId="{0314A9D3-40F5-45E2-B66B-38E9038DCF52}" type="presParOf" srcId="{94CA9563-1BBF-4732-BD67-3130D7A452A2}" destId="{2AB74C05-E099-457A-B7BA-F613285E1245}" srcOrd="0" destOrd="0" presId="urn:microsoft.com/office/officeart/2005/8/layout/orgChart1"/>
    <dgm:cxn modelId="{40F616FD-D8B6-494B-9DCF-4FD3AF2EC8B5}" type="presParOf" srcId="{94CA9563-1BBF-4732-BD67-3130D7A452A2}" destId="{99461D2F-D95C-4741-B013-BD18C135CD8A}" srcOrd="1" destOrd="0" presId="urn:microsoft.com/office/officeart/2005/8/layout/orgChart1"/>
    <dgm:cxn modelId="{D1D5D4CB-D5DC-4E28-9895-EC32FEBB79F7}" type="presParOf" srcId="{D072F171-FC9F-4258-A9C7-7BBDB84D0E4C}" destId="{BE38A10F-AB7A-4784-9514-83AC9536E800}" srcOrd="1" destOrd="0" presId="urn:microsoft.com/office/officeart/2005/8/layout/orgChart1"/>
    <dgm:cxn modelId="{730FDB8C-7E58-4F45-85CF-B29471CF4E6C}" type="presParOf" srcId="{BE38A10F-AB7A-4784-9514-83AC9536E800}" destId="{3C4ECEA3-ADBB-4612-8372-D6BA94864AC7}" srcOrd="0" destOrd="0" presId="urn:microsoft.com/office/officeart/2005/8/layout/orgChart1"/>
    <dgm:cxn modelId="{632559A3-9B67-4B6C-BDC5-7F0EBB90FA87}" type="presParOf" srcId="{BE38A10F-AB7A-4784-9514-83AC9536E800}" destId="{9E091970-B652-46BE-B538-029626B5BC57}" srcOrd="1" destOrd="0" presId="urn:microsoft.com/office/officeart/2005/8/layout/orgChart1"/>
    <dgm:cxn modelId="{72D601F1-742C-4257-8BA1-5E40045EE460}" type="presParOf" srcId="{9E091970-B652-46BE-B538-029626B5BC57}" destId="{B15A65F9-899C-4AA6-B680-EBB014940460}" srcOrd="0" destOrd="0" presId="urn:microsoft.com/office/officeart/2005/8/layout/orgChart1"/>
    <dgm:cxn modelId="{7C8D6504-9D0A-4E98-AAC6-C6BF57B66151}" type="presParOf" srcId="{B15A65F9-899C-4AA6-B680-EBB014940460}" destId="{0FC0632D-DC68-4D47-8834-470DF4414CAD}" srcOrd="0" destOrd="0" presId="urn:microsoft.com/office/officeart/2005/8/layout/orgChart1"/>
    <dgm:cxn modelId="{F9A41195-639F-4A48-AFC3-3E65F80D4AE2}" type="presParOf" srcId="{B15A65F9-899C-4AA6-B680-EBB014940460}" destId="{F7AB5014-940C-4E23-89DD-228763AC0C68}" srcOrd="1" destOrd="0" presId="urn:microsoft.com/office/officeart/2005/8/layout/orgChart1"/>
    <dgm:cxn modelId="{0F992F7B-FD4F-4B21-9DE5-A753AA57AAB4}" type="presParOf" srcId="{9E091970-B652-46BE-B538-029626B5BC57}" destId="{F014B69F-F3C7-41CB-80A4-9337A8347B4A}" srcOrd="1" destOrd="0" presId="urn:microsoft.com/office/officeart/2005/8/layout/orgChart1"/>
    <dgm:cxn modelId="{7236811F-7A84-431B-B23B-919BB19D21EE}" type="presParOf" srcId="{9E091970-B652-46BE-B538-029626B5BC57}" destId="{A51FC9F7-4DBD-4C0D-B7C6-2F8A5AA7AFCE}" srcOrd="2" destOrd="0" presId="urn:microsoft.com/office/officeart/2005/8/layout/orgChart1"/>
    <dgm:cxn modelId="{89067258-C10F-49E8-A8CF-5F299C50687A}" type="presParOf" srcId="{D072F171-FC9F-4258-A9C7-7BBDB84D0E4C}" destId="{5D4A382D-CB0C-4630-B789-7D6A911579E8}" srcOrd="2" destOrd="0" presId="urn:microsoft.com/office/officeart/2005/8/layout/orgChart1"/>
    <dgm:cxn modelId="{D34C6C52-977E-4416-9CAF-AEAA281ADE25}" type="presParOf" srcId="{3084B56E-9823-4AD9-A806-00EBDD9B9814}" destId="{EDF125A7-258C-457D-94C6-A3DE2DC8D261}" srcOrd="4" destOrd="0" presId="urn:microsoft.com/office/officeart/2005/8/layout/orgChart1"/>
    <dgm:cxn modelId="{6A97228E-0653-4937-8BBF-8BEBB299C4A9}" type="presParOf" srcId="{3084B56E-9823-4AD9-A806-00EBDD9B9814}" destId="{E8D493FB-C286-4F02-8E2E-5A612565FF7A}" srcOrd="5" destOrd="0" presId="urn:microsoft.com/office/officeart/2005/8/layout/orgChart1"/>
    <dgm:cxn modelId="{64645085-151D-4761-8B5B-19CE06D73393}" type="presParOf" srcId="{E8D493FB-C286-4F02-8E2E-5A612565FF7A}" destId="{B6520C52-51C6-40F0-AAAB-5121A27549F9}" srcOrd="0" destOrd="0" presId="urn:microsoft.com/office/officeart/2005/8/layout/orgChart1"/>
    <dgm:cxn modelId="{B920A416-E304-4646-A37E-A24AFA5F7261}" type="presParOf" srcId="{B6520C52-51C6-40F0-AAAB-5121A27549F9}" destId="{0849BB84-D1F8-42D5-87B6-E56F279F8870}" srcOrd="0" destOrd="0" presId="urn:microsoft.com/office/officeart/2005/8/layout/orgChart1"/>
    <dgm:cxn modelId="{9AF5168F-15B1-4304-9B3B-71FDCD3EA1A6}" type="presParOf" srcId="{B6520C52-51C6-40F0-AAAB-5121A27549F9}" destId="{1FE9CF3F-0425-48ED-87BD-21C11F87375B}" srcOrd="1" destOrd="0" presId="urn:microsoft.com/office/officeart/2005/8/layout/orgChart1"/>
    <dgm:cxn modelId="{CEBF9829-30D4-4265-9D63-F75B1738A09B}" type="presParOf" srcId="{E8D493FB-C286-4F02-8E2E-5A612565FF7A}" destId="{13BEEAFE-D444-496A-B7AC-1DF02A1C70A5}" srcOrd="1" destOrd="0" presId="urn:microsoft.com/office/officeart/2005/8/layout/orgChart1"/>
    <dgm:cxn modelId="{5C8C8DD9-4E7C-4C26-BE25-3230D8A19329}" type="presParOf" srcId="{13BEEAFE-D444-496A-B7AC-1DF02A1C70A5}" destId="{3B9D945D-4798-4E35-9D56-384ABF99BBE8}" srcOrd="0" destOrd="0" presId="urn:microsoft.com/office/officeart/2005/8/layout/orgChart1"/>
    <dgm:cxn modelId="{4F9B18BD-C7E5-43BD-A1BF-34B240C99966}" type="presParOf" srcId="{13BEEAFE-D444-496A-B7AC-1DF02A1C70A5}" destId="{39F72CA1-39F5-4E0A-BD31-0136EDF88A5E}" srcOrd="1" destOrd="0" presId="urn:microsoft.com/office/officeart/2005/8/layout/orgChart1"/>
    <dgm:cxn modelId="{9B874B3D-F747-4EBD-A0B6-63EB39295FC4}" type="presParOf" srcId="{39F72CA1-39F5-4E0A-BD31-0136EDF88A5E}" destId="{4B0DA58A-3FA8-44A2-AA00-9A6DD296CDCA}" srcOrd="0" destOrd="0" presId="urn:microsoft.com/office/officeart/2005/8/layout/orgChart1"/>
    <dgm:cxn modelId="{59D41762-2DEC-47C0-8B89-9B3A7F788268}" type="presParOf" srcId="{4B0DA58A-3FA8-44A2-AA00-9A6DD296CDCA}" destId="{27407A8E-6C2C-4D2C-A307-437C7D529119}" srcOrd="0" destOrd="0" presId="urn:microsoft.com/office/officeart/2005/8/layout/orgChart1"/>
    <dgm:cxn modelId="{C381130E-A0DF-435A-A0C7-FE707770C765}" type="presParOf" srcId="{4B0DA58A-3FA8-44A2-AA00-9A6DD296CDCA}" destId="{F02730E0-27D1-41A1-A571-BB6F66328678}" srcOrd="1" destOrd="0" presId="urn:microsoft.com/office/officeart/2005/8/layout/orgChart1"/>
    <dgm:cxn modelId="{5545CB27-B78B-4280-8DE9-17323B786148}" type="presParOf" srcId="{39F72CA1-39F5-4E0A-BD31-0136EDF88A5E}" destId="{FFFCE7CF-668C-4646-BC83-28A9FA2EB758}" srcOrd="1" destOrd="0" presId="urn:microsoft.com/office/officeart/2005/8/layout/orgChart1"/>
    <dgm:cxn modelId="{71F916D5-3DFF-4B0F-9AFD-C2D12E0EA8CB}" type="presParOf" srcId="{39F72CA1-39F5-4E0A-BD31-0136EDF88A5E}" destId="{210D1463-81C2-41FC-9B08-DCF7D6488886}" srcOrd="2" destOrd="0" presId="urn:microsoft.com/office/officeart/2005/8/layout/orgChart1"/>
    <dgm:cxn modelId="{172AE0A7-D6A4-49AA-85C3-CAECA78DC4F2}" type="presParOf" srcId="{13BEEAFE-D444-496A-B7AC-1DF02A1C70A5}" destId="{1B896DA2-67B2-4060-B61F-0AA04B5126DE}" srcOrd="2" destOrd="0" presId="urn:microsoft.com/office/officeart/2005/8/layout/orgChart1"/>
    <dgm:cxn modelId="{ACE1C3CE-97F7-4AD3-AF9D-C325D53CD133}" type="presParOf" srcId="{13BEEAFE-D444-496A-B7AC-1DF02A1C70A5}" destId="{EACE579C-C5C0-4C21-9869-A045591CC929}" srcOrd="3" destOrd="0" presId="urn:microsoft.com/office/officeart/2005/8/layout/orgChart1"/>
    <dgm:cxn modelId="{6C232A1F-18D1-4B47-A4A2-334FB62FF959}" type="presParOf" srcId="{EACE579C-C5C0-4C21-9869-A045591CC929}" destId="{73F79F8F-F9F4-4298-AB2B-4E9131A29A3E}" srcOrd="0" destOrd="0" presId="urn:microsoft.com/office/officeart/2005/8/layout/orgChart1"/>
    <dgm:cxn modelId="{3E7EB609-E96E-485C-B49C-2C4A421A216E}" type="presParOf" srcId="{73F79F8F-F9F4-4298-AB2B-4E9131A29A3E}" destId="{79BCFE3C-CDBA-4A53-BEEB-9D59CB93FBBD}" srcOrd="0" destOrd="0" presId="urn:microsoft.com/office/officeart/2005/8/layout/orgChart1"/>
    <dgm:cxn modelId="{C7513E4D-68C3-4576-B0D4-EDA4E7DD6720}" type="presParOf" srcId="{73F79F8F-F9F4-4298-AB2B-4E9131A29A3E}" destId="{37FE9F42-58E6-4318-8BA1-94E66FD05ABE}" srcOrd="1" destOrd="0" presId="urn:microsoft.com/office/officeart/2005/8/layout/orgChart1"/>
    <dgm:cxn modelId="{121B85A1-57F8-4B60-BB60-8DFC330F9D93}" type="presParOf" srcId="{EACE579C-C5C0-4C21-9869-A045591CC929}" destId="{FE7EFD69-9533-4F51-B852-952D7C2364E6}" srcOrd="1" destOrd="0" presId="urn:microsoft.com/office/officeart/2005/8/layout/orgChart1"/>
    <dgm:cxn modelId="{ECFE637A-35E8-4418-9B5F-7F792B5E25B9}" type="presParOf" srcId="{EACE579C-C5C0-4C21-9869-A045591CC929}" destId="{4099743B-654B-4CFB-A96C-38ADEE5A83D6}" srcOrd="2" destOrd="0" presId="urn:microsoft.com/office/officeart/2005/8/layout/orgChart1"/>
    <dgm:cxn modelId="{88A2AD9F-A682-4B72-9B36-3DB1BC4D494D}" type="presParOf" srcId="{13BEEAFE-D444-496A-B7AC-1DF02A1C70A5}" destId="{161F077C-D326-48EB-9B7D-A7165486D6D4}" srcOrd="4" destOrd="0" presId="urn:microsoft.com/office/officeart/2005/8/layout/orgChart1"/>
    <dgm:cxn modelId="{5D462192-9FA8-4781-ABFE-263C9C69E2D9}" type="presParOf" srcId="{13BEEAFE-D444-496A-B7AC-1DF02A1C70A5}" destId="{F1BBF2E5-7414-44E2-9470-E79DA4B2BF70}" srcOrd="5" destOrd="0" presId="urn:microsoft.com/office/officeart/2005/8/layout/orgChart1"/>
    <dgm:cxn modelId="{A64321A9-18E5-446A-85A5-15A62DC3207D}" type="presParOf" srcId="{F1BBF2E5-7414-44E2-9470-E79DA4B2BF70}" destId="{08F591D2-ADD5-4D02-8833-39F8A7974A12}" srcOrd="0" destOrd="0" presId="urn:microsoft.com/office/officeart/2005/8/layout/orgChart1"/>
    <dgm:cxn modelId="{74669C16-7ABA-4DD1-A37B-D344900058CC}" type="presParOf" srcId="{08F591D2-ADD5-4D02-8833-39F8A7974A12}" destId="{830061E8-2DD1-4ECC-ABA7-490B104D4EAF}" srcOrd="0" destOrd="0" presId="urn:microsoft.com/office/officeart/2005/8/layout/orgChart1"/>
    <dgm:cxn modelId="{A01E596E-CA68-405E-B155-CE2DE0C59C82}" type="presParOf" srcId="{08F591D2-ADD5-4D02-8833-39F8A7974A12}" destId="{201F8929-CD63-4F91-93D4-FBE6D8F787C9}" srcOrd="1" destOrd="0" presId="urn:microsoft.com/office/officeart/2005/8/layout/orgChart1"/>
    <dgm:cxn modelId="{9E364774-C158-4AF8-B14F-65C228E8124F}" type="presParOf" srcId="{F1BBF2E5-7414-44E2-9470-E79DA4B2BF70}" destId="{04E67A98-E7AD-4AD2-BF3F-489872277DA7}" srcOrd="1" destOrd="0" presId="urn:microsoft.com/office/officeart/2005/8/layout/orgChart1"/>
    <dgm:cxn modelId="{D29734B9-3474-4AE7-8D9D-59DE52C5728B}" type="presParOf" srcId="{F1BBF2E5-7414-44E2-9470-E79DA4B2BF70}" destId="{AC842783-F37B-4233-9BAA-2F2021006973}" srcOrd="2" destOrd="0" presId="urn:microsoft.com/office/officeart/2005/8/layout/orgChart1"/>
    <dgm:cxn modelId="{9F55E6CC-9F82-4D3B-842F-49E887E5C301}" type="presParOf" srcId="{13BEEAFE-D444-496A-B7AC-1DF02A1C70A5}" destId="{86396832-D400-4F06-8C19-0AD6BD7A047D}" srcOrd="6" destOrd="0" presId="urn:microsoft.com/office/officeart/2005/8/layout/orgChart1"/>
    <dgm:cxn modelId="{F8E98F93-721B-41DF-AF5C-11668D2E7BFE}" type="presParOf" srcId="{13BEEAFE-D444-496A-B7AC-1DF02A1C70A5}" destId="{FF34B59F-5BCD-4629-9378-B8A857150C3E}" srcOrd="7" destOrd="0" presId="urn:microsoft.com/office/officeart/2005/8/layout/orgChart1"/>
    <dgm:cxn modelId="{E5C79EF9-592F-4127-AB98-C0DB7BD51776}" type="presParOf" srcId="{FF34B59F-5BCD-4629-9378-B8A857150C3E}" destId="{B013479F-657B-415B-82DE-FAFB6567C159}" srcOrd="0" destOrd="0" presId="urn:microsoft.com/office/officeart/2005/8/layout/orgChart1"/>
    <dgm:cxn modelId="{FB64A005-089F-4FBD-8A20-12EA3DB84F2E}" type="presParOf" srcId="{B013479F-657B-415B-82DE-FAFB6567C159}" destId="{8030E7BC-2E06-4D64-9963-CD4CD64F2EFD}" srcOrd="0" destOrd="0" presId="urn:microsoft.com/office/officeart/2005/8/layout/orgChart1"/>
    <dgm:cxn modelId="{2C3633EB-5B46-4339-83C6-8601D3B0DD95}" type="presParOf" srcId="{B013479F-657B-415B-82DE-FAFB6567C159}" destId="{1EC7FA8A-34F8-4DE8-9728-D074AA0EF1B7}" srcOrd="1" destOrd="0" presId="urn:microsoft.com/office/officeart/2005/8/layout/orgChart1"/>
    <dgm:cxn modelId="{BCA0031B-68A7-43B5-AEE0-81035B825D81}" type="presParOf" srcId="{FF34B59F-5BCD-4629-9378-B8A857150C3E}" destId="{F907157C-8D3B-4074-8463-564804A21F74}" srcOrd="1" destOrd="0" presId="urn:microsoft.com/office/officeart/2005/8/layout/orgChart1"/>
    <dgm:cxn modelId="{DDE9D394-5F00-4101-8E7F-CBBDA686D93B}" type="presParOf" srcId="{FF34B59F-5BCD-4629-9378-B8A857150C3E}" destId="{F5560033-E993-462A-8737-28D4C1FC4E09}" srcOrd="2" destOrd="0" presId="urn:microsoft.com/office/officeart/2005/8/layout/orgChart1"/>
    <dgm:cxn modelId="{77FE02F4-7885-464A-9D34-2A9F8C900C4E}" type="presParOf" srcId="{E8D493FB-C286-4F02-8E2E-5A612565FF7A}" destId="{D335A9CF-7D22-4727-9177-44503F15FDB6}" srcOrd="2" destOrd="0" presId="urn:microsoft.com/office/officeart/2005/8/layout/orgChart1"/>
    <dgm:cxn modelId="{413B6C0E-FE24-4DBC-B65D-E3933AE146F3}" type="presParOf" srcId="{8652A66A-8340-448E-A7ED-37797AC76EBC}" destId="{09E089F4-9CEF-4281-BD06-C5A8DEBB231D}" srcOrd="2" destOrd="0" presId="urn:microsoft.com/office/officeart/2005/8/layout/orgChart1"/>
    <dgm:cxn modelId="{F32464E4-871D-4401-80D4-6272A302093C}" type="presParOf" srcId="{00492EEE-7314-4680-A4E1-9E7CE2A309A6}" destId="{C9909C21-D5A7-44D4-801A-FC11374C1C01}" srcOrd="2" destOrd="0" presId="urn:microsoft.com/office/officeart/2005/8/layout/orgChart1"/>
    <dgm:cxn modelId="{A6D226B3-DA8D-4794-9B70-774C2AE46CFC}" type="presParOf" srcId="{00492EEE-7314-4680-A4E1-9E7CE2A309A6}" destId="{FD0C9855-7B42-4EFF-9CD0-DF032A9B1F22}" srcOrd="3" destOrd="0" presId="urn:microsoft.com/office/officeart/2005/8/layout/orgChart1"/>
    <dgm:cxn modelId="{ACB63E11-0139-432D-ADB8-6D449274DF13}" type="presParOf" srcId="{FD0C9855-7B42-4EFF-9CD0-DF032A9B1F22}" destId="{CB4ECA0B-8D1B-4412-B855-BD35B6D8AC13}" srcOrd="0" destOrd="0" presId="urn:microsoft.com/office/officeart/2005/8/layout/orgChart1"/>
    <dgm:cxn modelId="{D0169325-9286-4F5A-A631-7C1ADC7F6F0E}" type="presParOf" srcId="{CB4ECA0B-8D1B-4412-B855-BD35B6D8AC13}" destId="{20854057-6FC9-4862-B48B-509B8ACF3BB3}" srcOrd="0" destOrd="0" presId="urn:microsoft.com/office/officeart/2005/8/layout/orgChart1"/>
    <dgm:cxn modelId="{FF5CF5BB-F7FD-41D1-97CF-D83EF93A279F}" type="presParOf" srcId="{CB4ECA0B-8D1B-4412-B855-BD35B6D8AC13}" destId="{05D289A9-976E-464C-ABC2-3F1A89335C80}" srcOrd="1" destOrd="0" presId="urn:microsoft.com/office/officeart/2005/8/layout/orgChart1"/>
    <dgm:cxn modelId="{81B555D5-871F-4B80-A05B-E0BB35BF05C5}" type="presParOf" srcId="{FD0C9855-7B42-4EFF-9CD0-DF032A9B1F22}" destId="{F7BAEF29-ADB6-46E9-B618-1D261B07483E}" srcOrd="1" destOrd="0" presId="urn:microsoft.com/office/officeart/2005/8/layout/orgChart1"/>
    <dgm:cxn modelId="{C5A3FE2E-5417-4DA0-AF8D-CEF8F0E7A06B}" type="presParOf" srcId="{F7BAEF29-ADB6-46E9-B618-1D261B07483E}" destId="{E24CA20F-F70F-4AB7-AE4C-A84126F7675A}" srcOrd="0" destOrd="0" presId="urn:microsoft.com/office/officeart/2005/8/layout/orgChart1"/>
    <dgm:cxn modelId="{54B56934-4A10-4274-AF07-EF6D363587D4}" type="presParOf" srcId="{F7BAEF29-ADB6-46E9-B618-1D261B07483E}" destId="{152E398E-EF04-4A6C-8769-F9B2B8B4A40A}" srcOrd="1" destOrd="0" presId="urn:microsoft.com/office/officeart/2005/8/layout/orgChart1"/>
    <dgm:cxn modelId="{60A50C77-3796-4733-A7A4-D29235DEBCB9}" type="presParOf" srcId="{152E398E-EF04-4A6C-8769-F9B2B8B4A40A}" destId="{994EB315-B235-4960-8536-8CDB5E580EB1}" srcOrd="0" destOrd="0" presId="urn:microsoft.com/office/officeart/2005/8/layout/orgChart1"/>
    <dgm:cxn modelId="{7BAD9A00-D70D-4B80-B831-18BD33DD931F}" type="presParOf" srcId="{994EB315-B235-4960-8536-8CDB5E580EB1}" destId="{584293A9-97F4-4DB9-8B9D-5EC7B9A99587}" srcOrd="0" destOrd="0" presId="urn:microsoft.com/office/officeart/2005/8/layout/orgChart1"/>
    <dgm:cxn modelId="{7392F961-CFA7-4571-B509-2B74A1ACF192}" type="presParOf" srcId="{994EB315-B235-4960-8536-8CDB5E580EB1}" destId="{0AD30FDA-3F63-4F8B-AD28-093992A5FBBE}" srcOrd="1" destOrd="0" presId="urn:microsoft.com/office/officeart/2005/8/layout/orgChart1"/>
    <dgm:cxn modelId="{D727B733-273D-49D2-BC0A-2CAB1B3B9737}" type="presParOf" srcId="{152E398E-EF04-4A6C-8769-F9B2B8B4A40A}" destId="{F3B05D7B-CB2E-44FB-B4C3-AC0DC9F9A70E}" srcOrd="1" destOrd="0" presId="urn:microsoft.com/office/officeart/2005/8/layout/orgChart1"/>
    <dgm:cxn modelId="{9B94331B-A039-4C98-9364-6DB315915DC7}" type="presParOf" srcId="{152E398E-EF04-4A6C-8769-F9B2B8B4A40A}" destId="{C6373A4C-69A3-409D-AA6B-F06CB19A874A}" srcOrd="2" destOrd="0" presId="urn:microsoft.com/office/officeart/2005/8/layout/orgChart1"/>
    <dgm:cxn modelId="{D6278E40-0362-40DC-9FDA-A764DBD5482F}" type="presParOf" srcId="{FD0C9855-7B42-4EFF-9CD0-DF032A9B1F22}" destId="{C93C4A50-CDFE-44AA-BC24-FDB22D44B0C6}" srcOrd="2" destOrd="0" presId="urn:microsoft.com/office/officeart/2005/8/layout/orgChart1"/>
    <dgm:cxn modelId="{8B56EAA9-7530-4368-BCD6-976A266280EE}" type="presParOf" srcId="{00492EEE-7314-4680-A4E1-9E7CE2A309A6}" destId="{B6A1439E-CA6C-432D-832E-D7F60E46C013}" srcOrd="4" destOrd="0" presId="urn:microsoft.com/office/officeart/2005/8/layout/orgChart1"/>
    <dgm:cxn modelId="{F4AF7BE8-5B2B-4D81-AC06-A85A68B10066}" type="presParOf" srcId="{00492EEE-7314-4680-A4E1-9E7CE2A309A6}" destId="{2209AD77-0AF6-4703-B88B-BF9270988E37}" srcOrd="5" destOrd="0" presId="urn:microsoft.com/office/officeart/2005/8/layout/orgChart1"/>
    <dgm:cxn modelId="{4679B619-7D36-49C7-8B0B-923821DABA5D}" type="presParOf" srcId="{2209AD77-0AF6-4703-B88B-BF9270988E37}" destId="{4E0750B2-C05F-4F00-B9FB-ACA823EF4E74}" srcOrd="0" destOrd="0" presId="urn:microsoft.com/office/officeart/2005/8/layout/orgChart1"/>
    <dgm:cxn modelId="{FBE599F9-066B-4FF1-9319-B9C7F79DF3D1}" type="presParOf" srcId="{4E0750B2-C05F-4F00-B9FB-ACA823EF4E74}" destId="{BAE7085A-64F1-4DC6-AE29-A5BEE78A1897}" srcOrd="0" destOrd="0" presId="urn:microsoft.com/office/officeart/2005/8/layout/orgChart1"/>
    <dgm:cxn modelId="{12D3C6BD-7786-4EE3-A35D-B16481219BDC}" type="presParOf" srcId="{4E0750B2-C05F-4F00-B9FB-ACA823EF4E74}" destId="{BF2F7384-B799-49D7-B92F-0A3B74F428F2}" srcOrd="1" destOrd="0" presId="urn:microsoft.com/office/officeart/2005/8/layout/orgChart1"/>
    <dgm:cxn modelId="{D6D856F7-F6F1-4F9F-988E-7FDF0A147DAC}" type="presParOf" srcId="{2209AD77-0AF6-4703-B88B-BF9270988E37}" destId="{EF1DC4FF-4A6C-4FE3-BE25-02C0ECDA2770}" srcOrd="1" destOrd="0" presId="urn:microsoft.com/office/officeart/2005/8/layout/orgChart1"/>
    <dgm:cxn modelId="{15B4D369-C55F-4824-B784-7B4E79B6B5E8}" type="presParOf" srcId="{EF1DC4FF-4A6C-4FE3-BE25-02C0ECDA2770}" destId="{8A8244A3-A690-46D5-8539-574E08DC3540}" srcOrd="0" destOrd="0" presId="urn:microsoft.com/office/officeart/2005/8/layout/orgChart1"/>
    <dgm:cxn modelId="{1587B4E8-B7C2-4494-A246-F67C5405048E}" type="presParOf" srcId="{EF1DC4FF-4A6C-4FE3-BE25-02C0ECDA2770}" destId="{8D20923C-B0AB-4F47-BED7-C47BF206E753}" srcOrd="1" destOrd="0" presId="urn:microsoft.com/office/officeart/2005/8/layout/orgChart1"/>
    <dgm:cxn modelId="{3F73315B-0BD5-4BF3-8F4E-DDAE2B095664}" type="presParOf" srcId="{8D20923C-B0AB-4F47-BED7-C47BF206E753}" destId="{4C719146-4068-475E-9601-2A7D93F74745}" srcOrd="0" destOrd="0" presId="urn:microsoft.com/office/officeart/2005/8/layout/orgChart1"/>
    <dgm:cxn modelId="{0E84F536-211A-4C69-B0CF-8FC224C9A7CC}" type="presParOf" srcId="{4C719146-4068-475E-9601-2A7D93F74745}" destId="{7E1B134A-A9CE-4F73-9188-75EF19059380}" srcOrd="0" destOrd="0" presId="urn:microsoft.com/office/officeart/2005/8/layout/orgChart1"/>
    <dgm:cxn modelId="{0039EC54-ECEE-4E92-A87D-E6B149DC0FB3}" type="presParOf" srcId="{4C719146-4068-475E-9601-2A7D93F74745}" destId="{5C832653-706B-4BB5-8DF8-04283C4E5CFA}" srcOrd="1" destOrd="0" presId="urn:microsoft.com/office/officeart/2005/8/layout/orgChart1"/>
    <dgm:cxn modelId="{555C07FA-DD86-42C5-8E0A-028922D1275A}" type="presParOf" srcId="{8D20923C-B0AB-4F47-BED7-C47BF206E753}" destId="{0DA36221-7A9D-4DF8-B80A-5F3948315488}" srcOrd="1" destOrd="0" presId="urn:microsoft.com/office/officeart/2005/8/layout/orgChart1"/>
    <dgm:cxn modelId="{40C1AA9D-18DD-411F-BE9D-D91456676EC6}" type="presParOf" srcId="{8D20923C-B0AB-4F47-BED7-C47BF206E753}" destId="{739F9A2C-31D4-479F-9564-4EFDB445231E}" srcOrd="2" destOrd="0" presId="urn:microsoft.com/office/officeart/2005/8/layout/orgChart1"/>
    <dgm:cxn modelId="{B8731829-CFC2-4912-AADD-96299A3F4CE8}" type="presParOf" srcId="{2209AD77-0AF6-4703-B88B-BF9270988E37}" destId="{BCC24A23-FB00-42D7-9862-B978AB2759FC}" srcOrd="2" destOrd="0" presId="urn:microsoft.com/office/officeart/2005/8/layout/orgChart1"/>
    <dgm:cxn modelId="{874E449E-ED23-4766-B515-F0A0B831C17A}" type="presParOf" srcId="{00492EEE-7314-4680-A4E1-9E7CE2A309A6}" destId="{283352E7-FE4A-467D-9015-592841690749}" srcOrd="6" destOrd="0" presId="urn:microsoft.com/office/officeart/2005/8/layout/orgChart1"/>
    <dgm:cxn modelId="{E8EFCFBB-7960-43DF-AA47-885FBF26694B}" type="presParOf" srcId="{00492EEE-7314-4680-A4E1-9E7CE2A309A6}" destId="{696529F0-A642-432D-A95B-CE1ADA1552D3}" srcOrd="7" destOrd="0" presId="urn:microsoft.com/office/officeart/2005/8/layout/orgChart1"/>
    <dgm:cxn modelId="{4ECE8594-96ED-4737-A69F-938A7035D0FF}" type="presParOf" srcId="{696529F0-A642-432D-A95B-CE1ADA1552D3}" destId="{D1F0C761-AC2E-45C8-B674-87DBAE1324C4}" srcOrd="0" destOrd="0" presId="urn:microsoft.com/office/officeart/2005/8/layout/orgChart1"/>
    <dgm:cxn modelId="{C770B9D6-E004-4E0B-AF4A-8BC1016A7B72}" type="presParOf" srcId="{D1F0C761-AC2E-45C8-B674-87DBAE1324C4}" destId="{4B21EA55-72B2-48E6-B1C2-8A1D3B59CCC6}" srcOrd="0" destOrd="0" presId="urn:microsoft.com/office/officeart/2005/8/layout/orgChart1"/>
    <dgm:cxn modelId="{1728DB3E-9A83-423B-81CB-1F77ABE4BE00}" type="presParOf" srcId="{D1F0C761-AC2E-45C8-B674-87DBAE1324C4}" destId="{F72A8F3D-590E-4D42-992F-EFB669EA0D91}" srcOrd="1" destOrd="0" presId="urn:microsoft.com/office/officeart/2005/8/layout/orgChart1"/>
    <dgm:cxn modelId="{4B06D208-342C-46A2-9F04-7B2EA985009F}" type="presParOf" srcId="{696529F0-A642-432D-A95B-CE1ADA1552D3}" destId="{336B20B2-9745-4E24-BA13-45844988A8C1}" srcOrd="1" destOrd="0" presId="urn:microsoft.com/office/officeart/2005/8/layout/orgChart1"/>
    <dgm:cxn modelId="{A00E3CC9-ED3E-49B2-A9A0-E5CE175090F7}" type="presParOf" srcId="{336B20B2-9745-4E24-BA13-45844988A8C1}" destId="{7533E292-0CC4-4D30-97CB-4D2D4259211A}" srcOrd="0" destOrd="0" presId="urn:microsoft.com/office/officeart/2005/8/layout/orgChart1"/>
    <dgm:cxn modelId="{43791BA3-FC5C-4132-89DA-13B2D36C409F}" type="presParOf" srcId="{336B20B2-9745-4E24-BA13-45844988A8C1}" destId="{C087A4F5-5A4D-4307-8878-6F6DC9E60AEC}" srcOrd="1" destOrd="0" presId="urn:microsoft.com/office/officeart/2005/8/layout/orgChart1"/>
    <dgm:cxn modelId="{B6843826-652B-44AB-80F1-E18235A70282}" type="presParOf" srcId="{C087A4F5-5A4D-4307-8878-6F6DC9E60AEC}" destId="{28D91F54-5E96-43F8-B808-349727985F12}" srcOrd="0" destOrd="0" presId="urn:microsoft.com/office/officeart/2005/8/layout/orgChart1"/>
    <dgm:cxn modelId="{E5EBD412-3DD2-407D-B668-21B8AEB336DC}" type="presParOf" srcId="{28D91F54-5E96-43F8-B808-349727985F12}" destId="{1C44BA1D-172B-454B-83C4-47EC8432C922}" srcOrd="0" destOrd="0" presId="urn:microsoft.com/office/officeart/2005/8/layout/orgChart1"/>
    <dgm:cxn modelId="{DF8B1AB4-E7E2-4CDF-872D-EB55FA686B2E}" type="presParOf" srcId="{28D91F54-5E96-43F8-B808-349727985F12}" destId="{625DE77D-C930-48B9-B516-179FD78719A5}" srcOrd="1" destOrd="0" presId="urn:microsoft.com/office/officeart/2005/8/layout/orgChart1"/>
    <dgm:cxn modelId="{8EB838E9-4856-48F6-86AB-71ECBC355A32}" type="presParOf" srcId="{C087A4F5-5A4D-4307-8878-6F6DC9E60AEC}" destId="{AD48296C-1C83-49BC-8D37-D50453AF1EA4}" srcOrd="1" destOrd="0" presId="urn:microsoft.com/office/officeart/2005/8/layout/orgChart1"/>
    <dgm:cxn modelId="{53F53A7C-639A-4928-A5DE-58274A72BC9F}" type="presParOf" srcId="{C087A4F5-5A4D-4307-8878-6F6DC9E60AEC}" destId="{1F502C7E-5BFB-461D-AE46-DC0CAB87B526}" srcOrd="2" destOrd="0" presId="urn:microsoft.com/office/officeart/2005/8/layout/orgChart1"/>
    <dgm:cxn modelId="{65FAD3EB-C374-4864-AACB-9878FE40379E}" type="presParOf" srcId="{696529F0-A642-432D-A95B-CE1ADA1552D3}" destId="{4DB593D4-3DD0-4140-B807-B77B6EB065D8}" srcOrd="2" destOrd="0" presId="urn:microsoft.com/office/officeart/2005/8/layout/orgChart1"/>
    <dgm:cxn modelId="{8709AF04-12A3-487A-801E-EF40F240144A}" type="presParOf" srcId="{3C61A6BD-1096-4221-965E-6DCBA19C228F}" destId="{4632FEE9-BC22-4181-ADF2-61EB7310A3CC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2409DAF-2839-427F-9313-DB3EBEDE27F1}">
      <dsp:nvSpPr>
        <dsp:cNvPr id="0" name=""/>
        <dsp:cNvSpPr/>
      </dsp:nvSpPr>
      <dsp:spPr>
        <a:xfrm>
          <a:off x="2563513" y="1621320"/>
          <a:ext cx="2101431" cy="18965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7941"/>
              </a:lnTo>
              <a:lnTo>
                <a:pt x="2101431" y="97941"/>
              </a:lnTo>
              <a:lnTo>
                <a:pt x="2101431" y="18965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6A1439E-CA6C-432D-832E-D7F60E46C013}">
      <dsp:nvSpPr>
        <dsp:cNvPr id="0" name=""/>
        <dsp:cNvSpPr/>
      </dsp:nvSpPr>
      <dsp:spPr>
        <a:xfrm>
          <a:off x="2563513" y="1621320"/>
          <a:ext cx="1044491" cy="18965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7941"/>
              </a:lnTo>
              <a:lnTo>
                <a:pt x="1044491" y="97941"/>
              </a:lnTo>
              <a:lnTo>
                <a:pt x="1044491" y="18965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9909C21-D5A7-44D4-801A-FC11374C1C01}">
      <dsp:nvSpPr>
        <dsp:cNvPr id="0" name=""/>
        <dsp:cNvSpPr/>
      </dsp:nvSpPr>
      <dsp:spPr>
        <a:xfrm>
          <a:off x="2505346" y="1621320"/>
          <a:ext cx="91440" cy="189659"/>
        </a:xfrm>
        <a:custGeom>
          <a:avLst/>
          <a:gdLst/>
          <a:ahLst/>
          <a:cxnLst/>
          <a:rect l="0" t="0" r="0" b="0"/>
          <a:pathLst>
            <a:path>
              <a:moveTo>
                <a:pt x="58167" y="0"/>
              </a:moveTo>
              <a:lnTo>
                <a:pt x="58167" y="97941"/>
              </a:lnTo>
              <a:lnTo>
                <a:pt x="45720" y="97941"/>
              </a:lnTo>
              <a:lnTo>
                <a:pt x="45720" y="18965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946AC3E-6FF8-4B67-83A3-5D0FFD93FE40}">
      <dsp:nvSpPr>
        <dsp:cNvPr id="0" name=""/>
        <dsp:cNvSpPr/>
      </dsp:nvSpPr>
      <dsp:spPr>
        <a:xfrm>
          <a:off x="1494127" y="1621320"/>
          <a:ext cx="1069386" cy="189659"/>
        </a:xfrm>
        <a:custGeom>
          <a:avLst/>
          <a:gdLst/>
          <a:ahLst/>
          <a:cxnLst/>
          <a:rect l="0" t="0" r="0" b="0"/>
          <a:pathLst>
            <a:path>
              <a:moveTo>
                <a:pt x="1069386" y="0"/>
              </a:moveTo>
              <a:lnTo>
                <a:pt x="1069386" y="97941"/>
              </a:lnTo>
              <a:lnTo>
                <a:pt x="0" y="97941"/>
              </a:lnTo>
              <a:lnTo>
                <a:pt x="0" y="18965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DF64BAB-566C-4A87-8EE4-96C5E1A51741}">
      <dsp:nvSpPr>
        <dsp:cNvPr id="0" name=""/>
        <dsp:cNvSpPr/>
      </dsp:nvSpPr>
      <dsp:spPr>
        <a:xfrm>
          <a:off x="437187" y="1621320"/>
          <a:ext cx="2126326" cy="189659"/>
        </a:xfrm>
        <a:custGeom>
          <a:avLst/>
          <a:gdLst/>
          <a:ahLst/>
          <a:cxnLst/>
          <a:rect l="0" t="0" r="0" b="0"/>
          <a:pathLst>
            <a:path>
              <a:moveTo>
                <a:pt x="2126326" y="0"/>
              </a:moveTo>
              <a:lnTo>
                <a:pt x="2126326" y="97941"/>
              </a:lnTo>
              <a:lnTo>
                <a:pt x="0" y="97941"/>
              </a:lnTo>
              <a:lnTo>
                <a:pt x="0" y="18965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6EA0742-2828-4CE9-A129-2531A776C963}">
      <dsp:nvSpPr>
        <dsp:cNvPr id="0" name=""/>
        <dsp:cNvSpPr/>
      </dsp:nvSpPr>
      <dsp:spPr>
        <a:xfrm>
          <a:off x="2126762" y="1184569"/>
          <a:ext cx="873503" cy="436751"/>
        </a:xfrm>
        <a:prstGeom prst="rect">
          <a:avLst/>
        </a:prstGeom>
        <a:solidFill>
          <a:srgbClr val="FF0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1100" kern="1200"/>
            <a:t>Truck shop</a:t>
          </a:r>
        </a:p>
      </dsp:txBody>
      <dsp:txXfrm>
        <a:off x="2126762" y="1184569"/>
        <a:ext cx="873503" cy="436751"/>
      </dsp:txXfrm>
    </dsp:sp>
    <dsp:sp modelId="{9023548B-1923-41B9-AE27-D7F52965DE18}">
      <dsp:nvSpPr>
        <dsp:cNvPr id="0" name=""/>
        <dsp:cNvSpPr/>
      </dsp:nvSpPr>
      <dsp:spPr>
        <a:xfrm>
          <a:off x="435" y="1810980"/>
          <a:ext cx="873503" cy="436751"/>
        </a:xfrm>
        <a:prstGeom prst="rect">
          <a:avLst/>
        </a:prstGeom>
        <a:solidFill>
          <a:srgbClr val="FF0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1100" kern="1200"/>
            <a:t>Taller de camiones</a:t>
          </a:r>
        </a:p>
      </dsp:txBody>
      <dsp:txXfrm>
        <a:off x="435" y="1810980"/>
        <a:ext cx="873503" cy="436751"/>
      </dsp:txXfrm>
    </dsp:sp>
    <dsp:sp modelId="{DFCAD206-A4DA-4A78-847E-65D58F22BBF4}">
      <dsp:nvSpPr>
        <dsp:cNvPr id="0" name=""/>
        <dsp:cNvSpPr/>
      </dsp:nvSpPr>
      <dsp:spPr>
        <a:xfrm>
          <a:off x="1057375" y="1810980"/>
          <a:ext cx="873503" cy="436751"/>
        </a:xfrm>
        <a:prstGeom prst="rect">
          <a:avLst/>
        </a:prstGeom>
        <a:solidFill>
          <a:srgbClr val="FF0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1100" kern="1200"/>
            <a:t>Taller de lavado</a:t>
          </a:r>
        </a:p>
      </dsp:txBody>
      <dsp:txXfrm>
        <a:off x="1057375" y="1810980"/>
        <a:ext cx="873503" cy="436751"/>
      </dsp:txXfrm>
    </dsp:sp>
    <dsp:sp modelId="{20854057-6FC9-4862-B48B-509B8ACF3BB3}">
      <dsp:nvSpPr>
        <dsp:cNvPr id="0" name=""/>
        <dsp:cNvSpPr/>
      </dsp:nvSpPr>
      <dsp:spPr>
        <a:xfrm>
          <a:off x="2114314" y="1810980"/>
          <a:ext cx="873503" cy="436751"/>
        </a:xfrm>
        <a:prstGeom prst="rect">
          <a:avLst/>
        </a:prstGeom>
        <a:solidFill>
          <a:srgbClr val="FF0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1100" kern="1200"/>
            <a:t>Estación de servicios</a:t>
          </a:r>
        </a:p>
      </dsp:txBody>
      <dsp:txXfrm>
        <a:off x="2114314" y="1810980"/>
        <a:ext cx="873503" cy="436751"/>
      </dsp:txXfrm>
    </dsp:sp>
    <dsp:sp modelId="{BAE7085A-64F1-4DC6-AE29-A5BEE78A1897}">
      <dsp:nvSpPr>
        <dsp:cNvPr id="0" name=""/>
        <dsp:cNvSpPr/>
      </dsp:nvSpPr>
      <dsp:spPr>
        <a:xfrm>
          <a:off x="3171254" y="1810980"/>
          <a:ext cx="873503" cy="436751"/>
        </a:xfrm>
        <a:prstGeom prst="rect">
          <a:avLst/>
        </a:prstGeom>
        <a:solidFill>
          <a:srgbClr val="FF0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1100" kern="1200"/>
            <a:t>Taller de Neoumaticos</a:t>
          </a:r>
        </a:p>
      </dsp:txBody>
      <dsp:txXfrm>
        <a:off x="3171254" y="1810980"/>
        <a:ext cx="873503" cy="436751"/>
      </dsp:txXfrm>
    </dsp:sp>
    <dsp:sp modelId="{6E9D273A-B278-46A5-B082-4B6B54AF052F}">
      <dsp:nvSpPr>
        <dsp:cNvPr id="0" name=""/>
        <dsp:cNvSpPr/>
      </dsp:nvSpPr>
      <dsp:spPr>
        <a:xfrm>
          <a:off x="4228193" y="1810980"/>
          <a:ext cx="873503" cy="436751"/>
        </a:xfrm>
        <a:prstGeom prst="rect">
          <a:avLst/>
        </a:prstGeom>
        <a:solidFill>
          <a:srgbClr val="FF0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1100" kern="1200"/>
            <a:t>Edificio Administrativo</a:t>
          </a:r>
        </a:p>
      </dsp:txBody>
      <dsp:txXfrm>
        <a:off x="4228193" y="1810980"/>
        <a:ext cx="873503" cy="436751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533E292-0CC4-4D30-97CB-4D2D4259211A}">
      <dsp:nvSpPr>
        <dsp:cNvPr id="0" name=""/>
        <dsp:cNvSpPr/>
      </dsp:nvSpPr>
      <dsp:spPr>
        <a:xfrm>
          <a:off x="4936086" y="744382"/>
          <a:ext cx="92064" cy="28233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82330"/>
              </a:lnTo>
              <a:lnTo>
                <a:pt x="92064" y="28233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83352E7-FE4A-467D-9015-592841690749}">
      <dsp:nvSpPr>
        <dsp:cNvPr id="0" name=""/>
        <dsp:cNvSpPr/>
      </dsp:nvSpPr>
      <dsp:spPr>
        <a:xfrm>
          <a:off x="4076360" y="306880"/>
          <a:ext cx="1105230" cy="13062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6176"/>
              </a:lnTo>
              <a:lnTo>
                <a:pt x="1105230" y="66176"/>
              </a:lnTo>
              <a:lnTo>
                <a:pt x="1105230" y="13062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8244A3-A690-46D5-8539-574E08DC3540}">
      <dsp:nvSpPr>
        <dsp:cNvPr id="0" name=""/>
        <dsp:cNvSpPr/>
      </dsp:nvSpPr>
      <dsp:spPr>
        <a:xfrm>
          <a:off x="4193435" y="744382"/>
          <a:ext cx="92064" cy="28233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82330"/>
              </a:lnTo>
              <a:lnTo>
                <a:pt x="92064" y="28233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6A1439E-CA6C-432D-832E-D7F60E46C013}">
      <dsp:nvSpPr>
        <dsp:cNvPr id="0" name=""/>
        <dsp:cNvSpPr/>
      </dsp:nvSpPr>
      <dsp:spPr>
        <a:xfrm>
          <a:off x="4076360" y="306880"/>
          <a:ext cx="362579" cy="13062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6176"/>
              </a:lnTo>
              <a:lnTo>
                <a:pt x="362579" y="66176"/>
              </a:lnTo>
              <a:lnTo>
                <a:pt x="362579" y="13062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24CA20F-F70F-4AB7-AE4C-A84126F7675A}">
      <dsp:nvSpPr>
        <dsp:cNvPr id="0" name=""/>
        <dsp:cNvSpPr/>
      </dsp:nvSpPr>
      <dsp:spPr>
        <a:xfrm>
          <a:off x="3450785" y="744382"/>
          <a:ext cx="92064" cy="28233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82330"/>
              </a:lnTo>
              <a:lnTo>
                <a:pt x="92064" y="28233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9909C21-D5A7-44D4-801A-FC11374C1C01}">
      <dsp:nvSpPr>
        <dsp:cNvPr id="0" name=""/>
        <dsp:cNvSpPr/>
      </dsp:nvSpPr>
      <dsp:spPr>
        <a:xfrm>
          <a:off x="3696289" y="306880"/>
          <a:ext cx="380071" cy="130621"/>
        </a:xfrm>
        <a:custGeom>
          <a:avLst/>
          <a:gdLst/>
          <a:ahLst/>
          <a:cxnLst/>
          <a:rect l="0" t="0" r="0" b="0"/>
          <a:pathLst>
            <a:path>
              <a:moveTo>
                <a:pt x="380071" y="0"/>
              </a:moveTo>
              <a:lnTo>
                <a:pt x="380071" y="66176"/>
              </a:lnTo>
              <a:lnTo>
                <a:pt x="0" y="66176"/>
              </a:lnTo>
              <a:lnTo>
                <a:pt x="0" y="13062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6396832-D400-4F06-8C19-0AD6BD7A047D}">
      <dsp:nvSpPr>
        <dsp:cNvPr id="0" name=""/>
        <dsp:cNvSpPr/>
      </dsp:nvSpPr>
      <dsp:spPr>
        <a:xfrm>
          <a:off x="4171616" y="1613918"/>
          <a:ext cx="208838" cy="154878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48785"/>
              </a:lnTo>
              <a:lnTo>
                <a:pt x="208838" y="154878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61F077C-D326-48EB-9B7D-A7165486D6D4}">
      <dsp:nvSpPr>
        <dsp:cNvPr id="0" name=""/>
        <dsp:cNvSpPr/>
      </dsp:nvSpPr>
      <dsp:spPr>
        <a:xfrm>
          <a:off x="4171616" y="1613918"/>
          <a:ext cx="210458" cy="115569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55699"/>
              </a:lnTo>
              <a:lnTo>
                <a:pt x="210458" y="115569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B896DA2-67B2-4060-B61F-0AA04B5126DE}">
      <dsp:nvSpPr>
        <dsp:cNvPr id="0" name=""/>
        <dsp:cNvSpPr/>
      </dsp:nvSpPr>
      <dsp:spPr>
        <a:xfrm>
          <a:off x="4171616" y="1613918"/>
          <a:ext cx="207972" cy="72792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27929"/>
              </a:lnTo>
              <a:lnTo>
                <a:pt x="207972" y="72792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B9D945D-4798-4E35-9D56-384ABF99BBE8}">
      <dsp:nvSpPr>
        <dsp:cNvPr id="0" name=""/>
        <dsp:cNvSpPr/>
      </dsp:nvSpPr>
      <dsp:spPr>
        <a:xfrm>
          <a:off x="4171616" y="1613918"/>
          <a:ext cx="197661" cy="2847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84769"/>
              </a:lnTo>
              <a:lnTo>
                <a:pt x="197661" y="28476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DF125A7-258C-457D-94C6-A3DE2DC8D261}">
      <dsp:nvSpPr>
        <dsp:cNvPr id="0" name=""/>
        <dsp:cNvSpPr/>
      </dsp:nvSpPr>
      <dsp:spPr>
        <a:xfrm>
          <a:off x="2953638" y="1200133"/>
          <a:ext cx="911097" cy="26034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60345"/>
              </a:lnTo>
              <a:lnTo>
                <a:pt x="911097" y="26034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C4ECEA3-ADBB-4612-8372-D6BA94864AC7}">
      <dsp:nvSpPr>
        <dsp:cNvPr id="0" name=""/>
        <dsp:cNvSpPr/>
      </dsp:nvSpPr>
      <dsp:spPr>
        <a:xfrm>
          <a:off x="3324964" y="1615922"/>
          <a:ext cx="92064" cy="28233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82330"/>
              </a:lnTo>
              <a:lnTo>
                <a:pt x="92064" y="28233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F393E3-5667-461D-8EC5-EE0431C20FFC}">
      <dsp:nvSpPr>
        <dsp:cNvPr id="0" name=""/>
        <dsp:cNvSpPr/>
      </dsp:nvSpPr>
      <dsp:spPr>
        <a:xfrm>
          <a:off x="2907918" y="1200133"/>
          <a:ext cx="91440" cy="26234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62349"/>
              </a:lnTo>
              <a:lnTo>
                <a:pt x="110164" y="26234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331DF68-8B6F-4897-AD59-69BED5E0E21D}">
      <dsp:nvSpPr>
        <dsp:cNvPr id="0" name=""/>
        <dsp:cNvSpPr/>
      </dsp:nvSpPr>
      <dsp:spPr>
        <a:xfrm>
          <a:off x="2183368" y="1615922"/>
          <a:ext cx="92064" cy="28233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82330"/>
              </a:lnTo>
              <a:lnTo>
                <a:pt x="92064" y="28233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7D4A3BF-9053-4828-A0E5-91C540E38F05}">
      <dsp:nvSpPr>
        <dsp:cNvPr id="0" name=""/>
        <dsp:cNvSpPr/>
      </dsp:nvSpPr>
      <dsp:spPr>
        <a:xfrm>
          <a:off x="2490249" y="1200133"/>
          <a:ext cx="463389" cy="262349"/>
        </a:xfrm>
        <a:custGeom>
          <a:avLst/>
          <a:gdLst/>
          <a:ahLst/>
          <a:cxnLst/>
          <a:rect l="0" t="0" r="0" b="0"/>
          <a:pathLst>
            <a:path>
              <a:moveTo>
                <a:pt x="463389" y="0"/>
              </a:moveTo>
              <a:lnTo>
                <a:pt x="463389" y="262349"/>
              </a:lnTo>
              <a:lnTo>
                <a:pt x="0" y="26234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8A6D74C-1FA3-4F16-952D-DD789DB8AECF}">
      <dsp:nvSpPr>
        <dsp:cNvPr id="0" name=""/>
        <dsp:cNvSpPr/>
      </dsp:nvSpPr>
      <dsp:spPr>
        <a:xfrm>
          <a:off x="2907918" y="744382"/>
          <a:ext cx="91440" cy="148870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488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946AC3E-6FF8-4B67-83A3-5D0FFD93FE40}">
      <dsp:nvSpPr>
        <dsp:cNvPr id="0" name=""/>
        <dsp:cNvSpPr/>
      </dsp:nvSpPr>
      <dsp:spPr>
        <a:xfrm>
          <a:off x="2953638" y="306880"/>
          <a:ext cx="1122722" cy="130621"/>
        </a:xfrm>
        <a:custGeom>
          <a:avLst/>
          <a:gdLst/>
          <a:ahLst/>
          <a:cxnLst/>
          <a:rect l="0" t="0" r="0" b="0"/>
          <a:pathLst>
            <a:path>
              <a:moveTo>
                <a:pt x="1122722" y="0"/>
              </a:moveTo>
              <a:lnTo>
                <a:pt x="1122722" y="66176"/>
              </a:lnTo>
              <a:lnTo>
                <a:pt x="0" y="66176"/>
              </a:lnTo>
              <a:lnTo>
                <a:pt x="0" y="13062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6EA0742-2828-4CE9-A129-2531A776C963}">
      <dsp:nvSpPr>
        <dsp:cNvPr id="0" name=""/>
        <dsp:cNvSpPr/>
      </dsp:nvSpPr>
      <dsp:spPr>
        <a:xfrm>
          <a:off x="3769480" y="0"/>
          <a:ext cx="613760" cy="30688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/>
            <a:t>Truck shop</a:t>
          </a:r>
        </a:p>
      </dsp:txBody>
      <dsp:txXfrm>
        <a:off x="3769480" y="0"/>
        <a:ext cx="613760" cy="306880"/>
      </dsp:txXfrm>
    </dsp:sp>
    <dsp:sp modelId="{DFCAD206-A4DA-4A78-847E-65D58F22BBF4}">
      <dsp:nvSpPr>
        <dsp:cNvPr id="0" name=""/>
        <dsp:cNvSpPr/>
      </dsp:nvSpPr>
      <dsp:spPr>
        <a:xfrm>
          <a:off x="2646758" y="437501"/>
          <a:ext cx="613760" cy="30688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/>
            <a:t>Movimientos de tierras y Obras Civiles</a:t>
          </a:r>
        </a:p>
      </dsp:txBody>
      <dsp:txXfrm>
        <a:off x="2646758" y="437501"/>
        <a:ext cx="613760" cy="306880"/>
      </dsp:txXfrm>
    </dsp:sp>
    <dsp:sp modelId="{F851F948-20EE-42C1-8874-9CC86EBC782E}">
      <dsp:nvSpPr>
        <dsp:cNvPr id="0" name=""/>
        <dsp:cNvSpPr/>
      </dsp:nvSpPr>
      <dsp:spPr>
        <a:xfrm>
          <a:off x="2646758" y="893252"/>
          <a:ext cx="613760" cy="306880"/>
        </a:xfrm>
        <a:prstGeom prst="rect">
          <a:avLst/>
        </a:prstGeom>
        <a:solidFill>
          <a:schemeClr val="accent4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>
              <a:solidFill>
                <a:sysClr val="windowText" lastClr="000000"/>
              </a:solidFill>
            </a:rPr>
            <a:t>Movimientos de Tierras</a:t>
          </a:r>
        </a:p>
      </dsp:txBody>
      <dsp:txXfrm>
        <a:off x="2646758" y="893252"/>
        <a:ext cx="613760" cy="306880"/>
      </dsp:txXfrm>
    </dsp:sp>
    <dsp:sp modelId="{DBBDBC71-12CB-42EC-98B0-E920ED4248D0}">
      <dsp:nvSpPr>
        <dsp:cNvPr id="0" name=""/>
        <dsp:cNvSpPr/>
      </dsp:nvSpPr>
      <dsp:spPr>
        <a:xfrm>
          <a:off x="1876488" y="1309042"/>
          <a:ext cx="613760" cy="306880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/>
            <a:t>Labor</a:t>
          </a:r>
        </a:p>
      </dsp:txBody>
      <dsp:txXfrm>
        <a:off x="1876488" y="1309042"/>
        <a:ext cx="613760" cy="306880"/>
      </dsp:txXfrm>
    </dsp:sp>
    <dsp:sp modelId="{42FB81F6-BF1C-4024-94EB-471F90D59F0A}">
      <dsp:nvSpPr>
        <dsp:cNvPr id="0" name=""/>
        <dsp:cNvSpPr/>
      </dsp:nvSpPr>
      <dsp:spPr>
        <a:xfrm>
          <a:off x="2275432" y="1744812"/>
          <a:ext cx="613760" cy="30688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/>
            <a:t>Operador</a:t>
          </a:r>
        </a:p>
      </dsp:txBody>
      <dsp:txXfrm>
        <a:off x="2275432" y="1744812"/>
        <a:ext cx="613760" cy="306880"/>
      </dsp:txXfrm>
    </dsp:sp>
    <dsp:sp modelId="{2AB74C05-E099-457A-B7BA-F613285E1245}">
      <dsp:nvSpPr>
        <dsp:cNvPr id="0" name=""/>
        <dsp:cNvSpPr/>
      </dsp:nvSpPr>
      <dsp:spPr>
        <a:xfrm>
          <a:off x="3018083" y="1309042"/>
          <a:ext cx="613760" cy="306880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/>
            <a:t>Equipos </a:t>
          </a:r>
        </a:p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/>
            <a:t>MMT</a:t>
          </a:r>
        </a:p>
      </dsp:txBody>
      <dsp:txXfrm>
        <a:off x="3018083" y="1309042"/>
        <a:ext cx="613760" cy="306880"/>
      </dsp:txXfrm>
    </dsp:sp>
    <dsp:sp modelId="{0FC0632D-DC68-4D47-8834-470DF4414CAD}">
      <dsp:nvSpPr>
        <dsp:cNvPr id="0" name=""/>
        <dsp:cNvSpPr/>
      </dsp:nvSpPr>
      <dsp:spPr>
        <a:xfrm>
          <a:off x="3417028" y="1744812"/>
          <a:ext cx="613760" cy="30688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/>
            <a:t>Equipo General</a:t>
          </a:r>
        </a:p>
      </dsp:txBody>
      <dsp:txXfrm>
        <a:off x="3417028" y="1744812"/>
        <a:ext cx="613760" cy="306880"/>
      </dsp:txXfrm>
    </dsp:sp>
    <dsp:sp modelId="{0849BB84-D1F8-42D5-87B6-E56F279F8870}">
      <dsp:nvSpPr>
        <dsp:cNvPr id="0" name=""/>
        <dsp:cNvSpPr/>
      </dsp:nvSpPr>
      <dsp:spPr>
        <a:xfrm>
          <a:off x="3864736" y="1307038"/>
          <a:ext cx="613760" cy="306880"/>
        </a:xfrm>
        <a:prstGeom prst="rect">
          <a:avLst/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/>
            <a:t>Materiales</a:t>
          </a:r>
        </a:p>
      </dsp:txBody>
      <dsp:txXfrm>
        <a:off x="3864736" y="1307038"/>
        <a:ext cx="613760" cy="306880"/>
      </dsp:txXfrm>
    </dsp:sp>
    <dsp:sp modelId="{27407A8E-6C2C-4D2C-A307-437C7D529119}">
      <dsp:nvSpPr>
        <dsp:cNvPr id="0" name=""/>
        <dsp:cNvSpPr/>
      </dsp:nvSpPr>
      <dsp:spPr>
        <a:xfrm>
          <a:off x="4369278" y="1745248"/>
          <a:ext cx="613760" cy="30688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/>
            <a:t>Combustible</a:t>
          </a:r>
        </a:p>
      </dsp:txBody>
      <dsp:txXfrm>
        <a:off x="4369278" y="1745248"/>
        <a:ext cx="613760" cy="306880"/>
      </dsp:txXfrm>
    </dsp:sp>
    <dsp:sp modelId="{79BCFE3C-CDBA-4A53-BEEB-9D59CB93FBBD}">
      <dsp:nvSpPr>
        <dsp:cNvPr id="0" name=""/>
        <dsp:cNvSpPr/>
      </dsp:nvSpPr>
      <dsp:spPr>
        <a:xfrm>
          <a:off x="4379589" y="2188408"/>
          <a:ext cx="613760" cy="30688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/>
            <a:t>Explosivos</a:t>
          </a:r>
        </a:p>
      </dsp:txBody>
      <dsp:txXfrm>
        <a:off x="4379589" y="2188408"/>
        <a:ext cx="613760" cy="306880"/>
      </dsp:txXfrm>
    </dsp:sp>
    <dsp:sp modelId="{830061E8-2DD1-4ECC-ABA7-490B104D4EAF}">
      <dsp:nvSpPr>
        <dsp:cNvPr id="0" name=""/>
        <dsp:cNvSpPr/>
      </dsp:nvSpPr>
      <dsp:spPr>
        <a:xfrm>
          <a:off x="4382075" y="2616178"/>
          <a:ext cx="613760" cy="30688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/>
            <a:t>Rellenos</a:t>
          </a:r>
        </a:p>
      </dsp:txBody>
      <dsp:txXfrm>
        <a:off x="4382075" y="2616178"/>
        <a:ext cx="613760" cy="306880"/>
      </dsp:txXfrm>
    </dsp:sp>
    <dsp:sp modelId="{8030E7BC-2E06-4D64-9963-CD4CD64F2EFD}">
      <dsp:nvSpPr>
        <dsp:cNvPr id="0" name=""/>
        <dsp:cNvSpPr/>
      </dsp:nvSpPr>
      <dsp:spPr>
        <a:xfrm>
          <a:off x="4380455" y="3009264"/>
          <a:ext cx="613760" cy="30688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/>
            <a:t>Otros Materiales</a:t>
          </a:r>
        </a:p>
      </dsp:txBody>
      <dsp:txXfrm>
        <a:off x="4380455" y="3009264"/>
        <a:ext cx="613760" cy="306880"/>
      </dsp:txXfrm>
    </dsp:sp>
    <dsp:sp modelId="{20854057-6FC9-4862-B48B-509B8ACF3BB3}">
      <dsp:nvSpPr>
        <dsp:cNvPr id="0" name=""/>
        <dsp:cNvSpPr/>
      </dsp:nvSpPr>
      <dsp:spPr>
        <a:xfrm>
          <a:off x="3389409" y="437501"/>
          <a:ext cx="613760" cy="30688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/>
            <a:t>Estructuras </a:t>
          </a:r>
        </a:p>
      </dsp:txBody>
      <dsp:txXfrm>
        <a:off x="3389409" y="437501"/>
        <a:ext cx="613760" cy="306880"/>
      </dsp:txXfrm>
    </dsp:sp>
    <dsp:sp modelId="{584293A9-97F4-4DB9-8B9D-5EC7B9A99587}">
      <dsp:nvSpPr>
        <dsp:cNvPr id="0" name=""/>
        <dsp:cNvSpPr/>
      </dsp:nvSpPr>
      <dsp:spPr>
        <a:xfrm>
          <a:off x="3542849" y="873272"/>
          <a:ext cx="613760" cy="306880"/>
        </a:xfrm>
        <a:prstGeom prst="rect">
          <a:avLst/>
        </a:prstGeom>
        <a:solidFill>
          <a:schemeClr val="accent4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>
              <a:solidFill>
                <a:sysClr val="windowText" lastClr="000000"/>
              </a:solidFill>
            </a:rPr>
            <a:t>EST</a:t>
          </a:r>
        </a:p>
      </dsp:txBody>
      <dsp:txXfrm>
        <a:off x="3542849" y="873272"/>
        <a:ext cx="613760" cy="306880"/>
      </dsp:txXfrm>
    </dsp:sp>
    <dsp:sp modelId="{BAE7085A-64F1-4DC6-AE29-A5BEE78A1897}">
      <dsp:nvSpPr>
        <dsp:cNvPr id="0" name=""/>
        <dsp:cNvSpPr/>
      </dsp:nvSpPr>
      <dsp:spPr>
        <a:xfrm>
          <a:off x="4132059" y="437501"/>
          <a:ext cx="613760" cy="30688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/>
            <a:t>Mecánica y Cañerias</a:t>
          </a:r>
        </a:p>
      </dsp:txBody>
      <dsp:txXfrm>
        <a:off x="4132059" y="437501"/>
        <a:ext cx="613760" cy="306880"/>
      </dsp:txXfrm>
    </dsp:sp>
    <dsp:sp modelId="{7E1B134A-A9CE-4F73-9188-75EF19059380}">
      <dsp:nvSpPr>
        <dsp:cNvPr id="0" name=""/>
        <dsp:cNvSpPr/>
      </dsp:nvSpPr>
      <dsp:spPr>
        <a:xfrm>
          <a:off x="4285500" y="873272"/>
          <a:ext cx="613760" cy="306880"/>
        </a:xfrm>
        <a:prstGeom prst="rect">
          <a:avLst/>
        </a:prstGeom>
        <a:solidFill>
          <a:schemeClr val="accent4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>
              <a:solidFill>
                <a:sysClr val="windowText" lastClr="000000"/>
              </a:solidFill>
            </a:rPr>
            <a:t>MC</a:t>
          </a:r>
        </a:p>
      </dsp:txBody>
      <dsp:txXfrm>
        <a:off x="4285500" y="873272"/>
        <a:ext cx="613760" cy="306880"/>
      </dsp:txXfrm>
    </dsp:sp>
    <dsp:sp modelId="{4B21EA55-72B2-48E6-B1C2-8A1D3B59CCC6}">
      <dsp:nvSpPr>
        <dsp:cNvPr id="0" name=""/>
        <dsp:cNvSpPr/>
      </dsp:nvSpPr>
      <dsp:spPr>
        <a:xfrm>
          <a:off x="4874710" y="437501"/>
          <a:ext cx="613760" cy="30688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/>
            <a:t>Electricidad e Instrumentación</a:t>
          </a:r>
        </a:p>
      </dsp:txBody>
      <dsp:txXfrm>
        <a:off x="4874710" y="437501"/>
        <a:ext cx="613760" cy="306880"/>
      </dsp:txXfrm>
    </dsp:sp>
    <dsp:sp modelId="{1C44BA1D-172B-454B-83C4-47EC8432C922}">
      <dsp:nvSpPr>
        <dsp:cNvPr id="0" name=""/>
        <dsp:cNvSpPr/>
      </dsp:nvSpPr>
      <dsp:spPr>
        <a:xfrm>
          <a:off x="5028150" y="873272"/>
          <a:ext cx="613760" cy="306880"/>
        </a:xfrm>
        <a:prstGeom prst="rect">
          <a:avLst/>
        </a:prstGeom>
        <a:solidFill>
          <a:schemeClr val="accent4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700" kern="1200">
              <a:solidFill>
                <a:sysClr val="windowText" lastClr="000000"/>
              </a:solidFill>
            </a:rPr>
            <a:t>EI</a:t>
          </a:r>
        </a:p>
      </dsp:txBody>
      <dsp:txXfrm>
        <a:off x="5028150" y="873272"/>
        <a:ext cx="613760" cy="30688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453933</xdr:colOff>
      <xdr:row>23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0BB022-0A14-4AE6-A37C-AF4F01ECB9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3</xdr:col>
      <xdr:colOff>85726</xdr:colOff>
      <xdr:row>4</xdr:row>
      <xdr:rowOff>0</xdr:rowOff>
    </xdr:from>
    <xdr:to>
      <xdr:col>7</xdr:col>
      <xdr:colOff>285828</xdr:colOff>
      <xdr:row>6</xdr:row>
      <xdr:rowOff>72864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6FE4BD6-38A3-42DB-85EB-B94AE5F4E5C3}"/>
            </a:ext>
          </a:extLst>
        </xdr:cNvPr>
        <xdr:cNvSpPr txBox="1"/>
      </xdr:nvSpPr>
      <xdr:spPr>
        <a:xfrm>
          <a:off x="1914526" y="635000"/>
          <a:ext cx="2638502" cy="3903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/>
            <a:t>WBS PROYECTO TRUCKSHOP</a:t>
          </a:r>
        </a:p>
      </xdr:txBody>
    </xdr:sp>
    <xdr:clientData/>
  </xdr:twoCellAnchor>
  <xdr:twoCellAnchor>
    <xdr:from>
      <xdr:col>14</xdr:col>
      <xdr:colOff>476250</xdr:colOff>
      <xdr:row>1</xdr:row>
      <xdr:rowOff>9525</xdr:rowOff>
    </xdr:from>
    <xdr:to>
      <xdr:col>19</xdr:col>
      <xdr:colOff>73110</xdr:colOff>
      <xdr:row>3</xdr:row>
      <xdr:rowOff>34925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5FBC5DC-512B-4C27-80CE-2FE7C304813B}"/>
            </a:ext>
          </a:extLst>
        </xdr:cNvPr>
        <xdr:cNvSpPr txBox="1"/>
      </xdr:nvSpPr>
      <xdr:spPr>
        <a:xfrm>
          <a:off x="9124950" y="168275"/>
          <a:ext cx="264486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WBS PROYECTO TRUCKSHOP</a:t>
          </a:r>
          <a:endParaRPr lang="es-CL" sz="1800">
            <a:effectLst/>
          </a:endParaRPr>
        </a:p>
      </xdr:txBody>
    </xdr:sp>
    <xdr:clientData/>
  </xdr:twoCellAnchor>
  <xdr:twoCellAnchor>
    <xdr:from>
      <xdr:col>11</xdr:col>
      <xdr:colOff>606425</xdr:colOff>
      <xdr:row>4</xdr:row>
      <xdr:rowOff>82549</xdr:rowOff>
    </xdr:from>
    <xdr:to>
      <xdr:col>24</xdr:col>
      <xdr:colOff>533400</xdr:colOff>
      <xdr:row>30</xdr:row>
      <xdr:rowOff>104775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90D75E9-5233-4D26-8867-B3E29958CB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jas Raul    SANTIAGO-QB2" refreshedDate="44061.689238888888" createdVersion="6" refreshedVersion="6" minRefreshableVersion="3" recordCount="575" xr:uid="{2EA94A5E-7C03-4481-A80E-28ED0222A116}">
  <cacheSource type="worksheet">
    <worksheetSource ref="A1:Z1048576" sheet="Data"/>
  </cacheSource>
  <cacheFields count="26">
    <cacheField name="key" numFmtId="0">
      <sharedItems containsString="0" containsBlank="1" containsNumber="1" containsInteger="1" minValue="4000" maxValue="4000"/>
    </cacheField>
    <cacheField name="WBS" numFmtId="0">
      <sharedItems containsString="0" containsBlank="1" containsNumber="1" containsInteger="1" minValue="4211" maxValue="4218"/>
    </cacheField>
    <cacheField name="Item Code Description" numFmtId="0">
      <sharedItems containsBlank="1"/>
    </cacheField>
    <cacheField name="SPECIFIC DESCRIPTION" numFmtId="0">
      <sharedItems containsBlank="1"/>
    </cacheField>
    <cacheField name="UOM" numFmtId="0">
      <sharedItems containsBlank="1" count="14">
        <s v="M3"/>
        <s v="Tons"/>
        <s v="M2*"/>
        <s v="M2"/>
        <s v="EA"/>
        <s v="LM"/>
        <s v="Tons "/>
        <m/>
        <s v="EA*" u="1"/>
        <s v="LM**" u="1"/>
        <s v="LS" u="1"/>
        <s v="LM*" u="1"/>
        <s v="Lot" u="1"/>
        <s v="KG" u="1"/>
      </sharedItems>
    </cacheField>
    <cacheField name="Qty" numFmtId="0">
      <sharedItems containsString="0" containsBlank="1" containsNumber="1" minValue="1" maxValue="940700"/>
    </cacheField>
    <cacheField name="Unit Rate" numFmtId="0">
      <sharedItems containsString="0" containsBlank="1" containsNumber="1" minValue="0.24" maxValue="140"/>
    </cacheField>
    <cacheField name="Sub Cont.  Man-hours" numFmtId="0">
      <sharedItems containsString="0" containsBlank="1" containsNumber="1" minValue="1" maxValue="225768"/>
    </cacheField>
    <cacheField name="Materials" numFmtId="0">
      <sharedItems containsString="0" containsBlank="1" containsNumber="1" minValue="0" maxValue="2387797.6"/>
    </cacheField>
    <cacheField name="Equipments" numFmtId="0">
      <sharedItems containsString="0" containsBlank="1" containsNumber="1" minValue="0" maxValue="1071070"/>
    </cacheField>
    <cacheField name="Subcontract" numFmtId="0">
      <sharedItems containsString="0" containsBlank="1" containsNumber="1" minValue="0" maxValue="9407000"/>
    </cacheField>
    <cacheField name="Total" numFmtId="0">
      <sharedItems containsString="0" containsBlank="1" containsNumber="1" minValue="32.049720000000001" maxValue="9407000"/>
    </cacheField>
    <cacheField name="Total Unit Price" numFmtId="0">
      <sharedItems containsString="0" containsBlank="1" containsNumber="1" minValue="10" maxValue="94600"/>
    </cacheField>
    <cacheField name="Fac L1" numFmtId="0">
      <sharedItems containsString="0" containsBlank="1" containsNumber="1" containsInteger="1" minValue="4000" maxValue="4000"/>
    </cacheField>
    <cacheField name="Fac L2" numFmtId="0">
      <sharedItems containsString="0" containsBlank="1" containsNumber="1" containsInteger="1" minValue="4200" maxValue="4200"/>
    </cacheField>
    <cacheField name="Fac L3" numFmtId="0">
      <sharedItems containsString="0" containsBlank="1" containsNumber="1" containsInteger="1" minValue="4210" maxValue="4210"/>
    </cacheField>
    <cacheField name="Fac L4" numFmtId="0">
      <sharedItems containsString="0" containsBlank="1" containsNumber="1" containsInteger="1" minValue="4211" maxValue="4218" count="8">
        <n v="4211"/>
        <n v="4212"/>
        <n v="4213"/>
        <n v="4214"/>
        <n v="4215"/>
        <n v="4217"/>
        <n v="4218"/>
        <m/>
      </sharedItems>
    </cacheField>
    <cacheField name="Com L1" numFmtId="0">
      <sharedItems containsBlank="1"/>
    </cacheField>
    <cacheField name="Com L2" numFmtId="0">
      <sharedItems containsBlank="1" containsMixedTypes="1" containsNumber="1" containsInteger="1" minValue="5700" maxValue="7200" count="19">
        <s v="1400"/>
        <s v="1300"/>
        <s v="2100"/>
        <s v="2300"/>
        <s v="3100"/>
        <s v="4500"/>
        <s v="4100"/>
        <s v="5700"/>
        <s v="5800"/>
        <s v="5200"/>
        <n v="6100"/>
        <s v="7700"/>
        <n v="7200"/>
        <s v="8600"/>
        <s v="2400"/>
        <m/>
        <n v="7100" u="1"/>
        <n v="5700" u="1"/>
        <n v="6200" u="1"/>
      </sharedItems>
    </cacheField>
    <cacheField name="Com L2 Descrip" numFmtId="0">
      <sharedItems containsBlank="1" count="28">
        <s v="Rellenos"/>
        <s v="Escavaciones Masivas"/>
        <s v="Fundaciones"/>
        <s v="Hormigones de Radieres y Losas"/>
        <s v="Montaje de Estructuras"/>
        <s v="Oficinas Modulares"/>
        <s v="Recubrimientos"/>
        <s v="Equipos Mecánicos"/>
        <s v="Montaje de escalerillas metalicas"/>
        <s v="Montaje de Estanques "/>
        <s v="Cañerias y Valvulas"/>
        <s v="Conduits y Cables"/>
        <s v="Equipos Electricos"/>
        <s v="Instrumentos"/>
        <s v="Hormigones de Muros"/>
        <m/>
        <s v="Estanques " u="1"/>
        <s v="Válvulas" u="1"/>
        <s v="Plataformas Caminos" u="1"/>
        <s v="Cañerias" u="1"/>
        <s v="Equipos" u="1"/>
        <s v="Luminarias" u="1"/>
        <s v="Puente Grua" u="1"/>
        <s v="Acero de Refuerzo para Fundaciones" u="1"/>
        <s v="Sala Electrica" u="1"/>
        <s v="Limpieza de las superficies" u="1"/>
        <s v="Incinerador" u="1"/>
        <s v="Montaje de bombas" u="1"/>
      </sharedItems>
    </cacheField>
    <cacheField name="Com L3" numFmtId="0">
      <sharedItems containsBlank="1"/>
    </cacheField>
    <cacheField name="Com L4" numFmtId="0">
      <sharedItems containsString="0" containsBlank="1" containsNumber="1" containsInteger="1" minValue="1313" maxValue="8610"/>
    </cacheField>
    <cacheField name="Contrato" numFmtId="0">
      <sharedItems containsBlank="1"/>
    </cacheField>
    <cacheField name="Ingenieria" numFmtId="0">
      <sharedItems containsBlank="1"/>
    </cacheField>
    <cacheField name="Contract Number" numFmtId="0">
      <sharedItems containsBlank="1" count="12">
        <s v="NEVA-810: TRUCK Shop Construction"/>
        <m/>
        <s v="BEASA-110: Lama Process Plant (Fluor Techint)" u="1"/>
        <s v="NEVA-902: Los Amarillos Camp Platform (EXCON)" u="1"/>
        <s v="NEVA-840: Pacua Lama Electrical System (ABSA-INGELEC)" u="1"/>
        <s v="BEASA-066: Los Amarillos Permanent Camp (TFA)" u="1"/>
        <s v="BEASA-XXX: Waste Management at Lama (TBD)" u="1"/>
        <s v="NEVA-807: Barriales Camp (TECNO FAST)" u="1"/>
        <s v="Lama Emergency Plan by Barrick direct Personnel" u="1"/>
        <s v="Pascua Emergency Plan by Barrick direct Personnel" u="1"/>
        <s v="BEASA-380: Mass Earthworks on Argentina Site (PCAB)" u="1"/>
        <s v="Sin Costos" u="1"/>
      </sharedItems>
    </cacheField>
    <cacheField name="WBS DESCRIPTION" numFmtId="0">
      <sharedItems containsBlank="1" count="8">
        <s v="Truck Shop"/>
        <s v="Truck Wash Facility"/>
        <s v="Service Station"/>
        <s v="Tire Repair Shop"/>
        <s v="Fuel Station"/>
        <s v="Truck Facilities Infraestructure"/>
        <s v="Truck Facilities Main Electrical Feed and Mine Loop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5">
  <r>
    <n v="4000"/>
    <n v="4211"/>
    <s v="Backfill - Structural"/>
    <s v="Rellenos"/>
    <x v="0"/>
    <n v="5940"/>
    <n v="0.68"/>
    <n v="11880"/>
    <n v="0"/>
    <n v="0"/>
    <n v="297000"/>
    <n v="297000"/>
    <n v="50"/>
    <n v="4000"/>
    <n v="4200"/>
    <n v="4210"/>
    <x v="0"/>
    <s v="1000"/>
    <x v="0"/>
    <x v="0"/>
    <s v="1420"/>
    <n v="1420"/>
    <s v="Neva-810"/>
    <s v="ARA-WP / ESTIMACION COSTO DE INVERSION - NIVEL INGENIERIA BÁSICA - REV. C  -  Para aprobación - 16 Noviembre 2007 "/>
    <x v="0"/>
    <x v="0"/>
  </r>
  <r>
    <n v="4000"/>
    <n v="4211"/>
    <s v="Excavation - Mass Rock"/>
    <s v="Truck Shop Platform Mass Rock Excavation"/>
    <x v="0"/>
    <n v="940700"/>
    <n v="0.24"/>
    <n v="225768"/>
    <n v="0"/>
    <n v="0"/>
    <n v="9407000"/>
    <n v="9407000"/>
    <n v="10"/>
    <n v="4000"/>
    <n v="4200"/>
    <n v="4210"/>
    <x v="0"/>
    <s v="1000"/>
    <x v="1"/>
    <x v="1"/>
    <s v="1320"/>
    <n v="1320"/>
    <s v="PCAB Neva-900"/>
    <s v="ARA-WP / ESTIMACION COSTO DE INVERSION - NIVEL INGENIERIA BÁSICA - REV. C  -  Para aprobación - 16 Noviembre 2007 "/>
    <x v="0"/>
    <x v="0"/>
  </r>
  <r>
    <n v="4000"/>
    <n v="4211"/>
    <s v="Excavation - Structural"/>
    <s v="Excavaciones"/>
    <x v="0"/>
    <n v="11145"/>
    <n v="0.24"/>
    <n v="2674.7999999999997"/>
    <n v="0"/>
    <n v="0"/>
    <n v="111450"/>
    <n v="111450"/>
    <n v="10"/>
    <n v="4000"/>
    <n v="4200"/>
    <n v="4210"/>
    <x v="0"/>
    <s v="1000"/>
    <x v="1"/>
    <x v="1"/>
    <s v="1310"/>
    <n v="1313"/>
    <s v="Neva-810"/>
    <s v="ARA-WP / ESTIMACION COSTO DE INVERSION - NIVEL INGENIERIA BÁSICA - REV. C  -  Para aprobación - 16 Noviembre 2007 "/>
    <x v="0"/>
    <x v="0"/>
  </r>
  <r>
    <n v="4000"/>
    <n v="4211"/>
    <s v="Excavation - Structural"/>
    <s v="Excavaciones"/>
    <x v="0"/>
    <n v="53"/>
    <n v="0.24"/>
    <n v="12.719999999999999"/>
    <n v="0"/>
    <n v="0"/>
    <n v="530"/>
    <n v="530"/>
    <n v="10"/>
    <n v="4000"/>
    <n v="4200"/>
    <n v="4210"/>
    <x v="0"/>
    <s v="1000"/>
    <x v="1"/>
    <x v="1"/>
    <s v="1310"/>
    <n v="1313"/>
    <s v="Neva-810"/>
    <s v="ARA-WP / ESTIMACION COSTO DE INVERSION - NIVEL INGENIERIA BÁSICA - REV. C  -  Para aprobación - 16 Noviembre 2007 "/>
    <x v="0"/>
    <x v="0"/>
  </r>
  <r>
    <n v="4000"/>
    <n v="4211"/>
    <s v="Excavation - Trench"/>
    <s v="Excavaciones en Zanja"/>
    <x v="0"/>
    <n v="1000"/>
    <n v="0.24"/>
    <n v="240"/>
    <n v="0"/>
    <n v="0"/>
    <n v="10000"/>
    <n v="10000"/>
    <n v="10"/>
    <n v="4000"/>
    <n v="4200"/>
    <n v="4210"/>
    <x v="0"/>
    <s v="1000"/>
    <x v="1"/>
    <x v="1"/>
    <s v="1310"/>
    <n v="1314"/>
    <s v="Neva-810"/>
    <s v="ARA-WP / ESTIMACION COSTO DE INVERSION - NIVEL INGENIERIA BÁSICA - REV. C  -  Para aprobación - 16 Noviembre 2007 "/>
    <x v="0"/>
    <x v="0"/>
  </r>
  <r>
    <n v="4000"/>
    <n v="4211"/>
    <s v="Excavation - Trench [1.00x0.40 m]"/>
    <s v="Excavaciones en Zanja(1.00m*0.40m)"/>
    <x v="0"/>
    <n v="100"/>
    <n v="0.24"/>
    <n v="24"/>
    <n v="0"/>
    <n v="0"/>
    <n v="1000"/>
    <n v="1000"/>
    <n v="10"/>
    <n v="4000"/>
    <n v="4200"/>
    <n v="4210"/>
    <x v="0"/>
    <s v="1000"/>
    <x v="1"/>
    <x v="1"/>
    <s v="1310"/>
    <n v="1314"/>
    <s v="Neva-810"/>
    <s v="ARA-WP / ESTIMACION COSTO DE INVERSION - NIVEL INGENIERIA BÁSICA - REV. C  -  Para aprobación - 16 Noviembre 2007 "/>
    <x v="0"/>
    <x v="0"/>
  </r>
  <r>
    <n v="4000"/>
    <n v="4211"/>
    <s v="Concrete - Foundations"/>
    <s v="Hormigón fundaciones"/>
    <x v="0"/>
    <n v="2070"/>
    <n v="25"/>
    <n v="57960"/>
    <n v="0"/>
    <n v="0"/>
    <n v="2028600"/>
    <n v="2028600"/>
    <n v="980"/>
    <n v="4000"/>
    <n v="4200"/>
    <n v="4210"/>
    <x v="0"/>
    <s v="2000"/>
    <x v="2"/>
    <x v="2"/>
    <s v="2110"/>
    <n v="2111"/>
    <s v="Neva-810"/>
    <s v="ARA-WP / ESTIMACION COSTO DE INVERSION - NIVEL INGENIERIA BÁSICA - REV. C  -  Para aprobación - 16 Noviembre 2007 "/>
    <x v="0"/>
    <x v="0"/>
  </r>
  <r>
    <n v="4000"/>
    <n v="4211"/>
    <s v="Concrete - Slab on Grade"/>
    <s v="Hormigón radier"/>
    <x v="0"/>
    <n v="3134"/>
    <n v="35"/>
    <n v="53278"/>
    <n v="0"/>
    <n v="0"/>
    <n v="3447400"/>
    <n v="3447400"/>
    <n v="1100"/>
    <n v="4000"/>
    <n v="4200"/>
    <n v="4210"/>
    <x v="0"/>
    <s v="2000"/>
    <x v="3"/>
    <x v="3"/>
    <s v="2320"/>
    <n v="2321"/>
    <s v="Neva-810"/>
    <s v="ARA-WP / ESTIMACION COSTO DE INVERSION - NIVEL INGENIERIA BÁSICA - REV. C  -  Para aprobación - 16 Noviembre 2007 "/>
    <x v="0"/>
    <x v="0"/>
  </r>
  <r>
    <n v="4000"/>
    <n v="4211"/>
    <s v="Concrete - Slabs"/>
    <s v="Hormigón losas"/>
    <x v="0"/>
    <n v="835"/>
    <n v="35"/>
    <n v="16700"/>
    <n v="0"/>
    <n v="0"/>
    <n v="918500"/>
    <n v="918500"/>
    <n v="1100"/>
    <n v="4000"/>
    <n v="4200"/>
    <n v="4210"/>
    <x v="0"/>
    <s v="2000"/>
    <x v="3"/>
    <x v="3"/>
    <s v="2320"/>
    <n v="2321"/>
    <s v="Neva-810"/>
    <s v="ARA-WP / ESTIMACION COSTO DE INVERSION - NIVEL INGENIERIA BÁSICA - REV. C  -  Para aprobación - 16 Noviembre 2007 "/>
    <x v="0"/>
    <x v="0"/>
  </r>
  <r>
    <n v="4000"/>
    <n v="4211"/>
    <s v="Extra Heavy Steel (&gt;90 kg/m)"/>
    <s v="Estructura extra pesada (&gt;90 kg/m)"/>
    <x v="1"/>
    <n v="1908"/>
    <n v="50"/>
    <n v="95400"/>
    <n v="0"/>
    <n v="0"/>
    <n v="2833380"/>
    <n v="2833380"/>
    <n v="1485"/>
    <n v="4000"/>
    <n v="4200"/>
    <n v="4210"/>
    <x v="0"/>
    <s v="3000"/>
    <x v="4"/>
    <x v="4"/>
    <s v="3110"/>
    <n v="3110"/>
    <s v="Neva-810"/>
    <s v="ARA-WP / ESTIMACION COSTO DE INVERSION - NIVEL INGENIERIA BÁSICA - REV. C  -  Para aprobación - 16 Noviembre 2007 "/>
    <x v="0"/>
    <x v="0"/>
  </r>
  <r>
    <n v="4000"/>
    <n v="4211"/>
    <s v="Heavy Steel (&gt;60-90 kg/m)"/>
    <s v="Estructura pesada (&gt;60-90 kg/m)"/>
    <x v="1"/>
    <n v="307"/>
    <n v="68"/>
    <n v="20876"/>
    <n v="0"/>
    <n v="0"/>
    <n v="552600"/>
    <n v="552600"/>
    <n v="1800"/>
    <n v="4000"/>
    <n v="4200"/>
    <n v="4210"/>
    <x v="0"/>
    <s v="3000"/>
    <x v="4"/>
    <x v="4"/>
    <s v="3120"/>
    <n v="3120"/>
    <s v="Neva-810"/>
    <s v="ARA-WP / ESTIMACION COSTO DE INVERSION - NIVEL INGENIERIA BÁSICA - REV. C  -  Para aprobación - 16 Noviembre 2007 "/>
    <x v="0"/>
    <x v="0"/>
  </r>
  <r>
    <n v="4000"/>
    <n v="4211"/>
    <s v="Light Steel (0- 30 kg/m)"/>
    <s v="Estructura liviana (0- 30 kg/m)"/>
    <x v="1"/>
    <n v="424"/>
    <n v="112"/>
    <n v="38160"/>
    <n v="522448.56"/>
    <n v="0"/>
    <n v="544161.6"/>
    <n v="1066610.1599999999"/>
    <n v="2700"/>
    <n v="4000"/>
    <n v="4200"/>
    <n v="4210"/>
    <x v="0"/>
    <s v="3000"/>
    <x v="4"/>
    <x v="4"/>
    <s v="3140"/>
    <n v="3140"/>
    <s v="Neva-810"/>
    <s v="ARA-WP / ESTIMACION COSTO DE INVERSION - NIVEL INGENIERIA BÁSICA - REV. C  -  Para aprobación - 16 Noviembre 2007 "/>
    <x v="0"/>
    <x v="0"/>
  </r>
  <r>
    <n v="4000"/>
    <n v="4211"/>
    <s v="Medium Steel (&gt;30-60 kg/m)"/>
    <s v="Estructura mediana (&gt;30-60 kg/m)"/>
    <x v="1"/>
    <n v="138.5"/>
    <n v="83"/>
    <n v="11495.5"/>
    <n v="0"/>
    <n v="0"/>
    <n v="304700"/>
    <n v="304700"/>
    <n v="2200"/>
    <n v="4000"/>
    <n v="4200"/>
    <n v="4210"/>
    <x v="0"/>
    <s v="3000"/>
    <x v="4"/>
    <x v="4"/>
    <s v="3130"/>
    <n v="3130"/>
    <s v="Neva-810"/>
    <s v="ARA-WP / ESTIMACION COSTO DE INVERSION - NIVEL INGENIERIA BÁSICA - REV. C  -  Para aprobación - 16 Noviembre 2007 "/>
    <x v="0"/>
    <x v="0"/>
  </r>
  <r>
    <n v="4000"/>
    <n v="4211"/>
    <s v="Miscellaneous Architectural - Finishings"/>
    <s v="Plantas de Arquitectura (Baños, Puertas, Ventanas, Pisos, Cielos, Alhajamiento, etc.)"/>
    <x v="2"/>
    <n v="4595"/>
    <n v="7.89"/>
    <n v="36254.549999999996"/>
    <n v="0"/>
    <n v="0"/>
    <n v="1860975"/>
    <n v="1860975"/>
    <n v="405"/>
    <n v="4000"/>
    <n v="4200"/>
    <n v="4210"/>
    <x v="0"/>
    <s v="4000"/>
    <x v="5"/>
    <x v="5"/>
    <s v="4500"/>
    <n v="4500"/>
    <s v="Neva-810"/>
    <s v="ARA-WP / ESTIMACION COSTO DE INVERSION - NIVEL INGENIERIA BÁSICA - REV. C  -  Para aprobación - 16 Noviembre 2007 "/>
    <x v="0"/>
    <x v="0"/>
  </r>
  <r>
    <n v="4000"/>
    <n v="4211"/>
    <s v="Roofing and Siding"/>
    <s v="Cubiertas de techos y laterales"/>
    <x v="3"/>
    <n v="17600"/>
    <n v="3"/>
    <n v="52800"/>
    <n v="0"/>
    <n v="0"/>
    <n v="1266144"/>
    <n v="1266144"/>
    <n v="71.94"/>
    <n v="4000"/>
    <n v="4200"/>
    <n v="4210"/>
    <x v="0"/>
    <s v="4000"/>
    <x v="6"/>
    <x v="6"/>
    <s v="4110"/>
    <n v="4110"/>
    <s v="Neva-810"/>
    <s v="ARA-WP / ESTIMACION COSTO DE INVERSION - NIVEL INGENIERIA BÁSICA - REV. C  -  Para aprobación - 16 Noviembre 2007 "/>
    <x v="0"/>
    <x v="0"/>
  </r>
  <r>
    <n v="4000"/>
    <n v="4211"/>
    <s v="Bridge Crane Biviga Type (Cap: 35/5 ton)"/>
    <s v="Puente grúa tipo biviga. (Cap: 35/5 ton)"/>
    <x v="4"/>
    <n v="2"/>
    <m/>
    <n v="2400"/>
    <n v="0"/>
    <n v="356730.64313725493"/>
    <n v="36000"/>
    <n v="392730.64313725493"/>
    <m/>
    <n v="4000"/>
    <n v="4200"/>
    <n v="4210"/>
    <x v="0"/>
    <s v="5000"/>
    <x v="7"/>
    <x v="7"/>
    <s v="5530"/>
    <n v="5531"/>
    <s v="Neva-810"/>
    <s v="ARA-WP / ESTIMACION COSTO DE INVERSION - NIVEL INGENIERIA BÁSICA - REV. C  -  Para aprobación - 16 Noviembre 2007 "/>
    <x v="0"/>
    <x v="0"/>
  </r>
  <r>
    <n v="4000"/>
    <n v="4211"/>
    <s v="Bridge Crane Gantry Type (Cap: 12 ton)"/>
    <s v="Puente grúa tipo Gantry. (Cap: 12 ton)"/>
    <x v="4"/>
    <n v="1"/>
    <m/>
    <n v="1200"/>
    <n v="0"/>
    <n v="89373"/>
    <n v="18000"/>
    <n v="107373"/>
    <m/>
    <n v="4000"/>
    <n v="4200"/>
    <n v="4210"/>
    <x v="0"/>
    <s v="5000"/>
    <x v="7"/>
    <x v="7"/>
    <s v="5530"/>
    <n v="5531"/>
    <s v="Neva-810"/>
    <s v="ARA-WP / ESTIMACION COSTO DE INVERSION - NIVEL INGENIERIA BÁSICA - REV. C  -  Para aprobación - 16 Noviembre 2007 "/>
    <x v="0"/>
    <x v="0"/>
  </r>
  <r>
    <n v="4000"/>
    <n v="4211"/>
    <s v="Cable Tray GS - 300 mm"/>
    <s v="Escalerilla recta acero galvanizado 300 mm"/>
    <x v="5"/>
    <n v="700"/>
    <m/>
    <n v="2100"/>
    <n v="0"/>
    <n v="10500"/>
    <n v="28329"/>
    <n v="38829"/>
    <m/>
    <n v="4000"/>
    <n v="4200"/>
    <n v="4210"/>
    <x v="0"/>
    <s v="5000"/>
    <x v="8"/>
    <x v="8"/>
    <s v="5820"/>
    <n v="5820"/>
    <s v="Neva-810"/>
    <s v="ARA-WP / ESTIMACION COSTO DE INVERSION - NIVEL INGENIERIA BÁSICA - REV. C  -  Para aprobación - 16 Noviembre 2007 "/>
    <x v="0"/>
    <x v="0"/>
  </r>
  <r>
    <n v="4000"/>
    <n v="4211"/>
    <s v="Cable Tray GS - 600 mm"/>
    <s v="Escalerilla recta acero galvanizado 600 mm"/>
    <x v="5"/>
    <n v="2200"/>
    <m/>
    <n v="6600"/>
    <n v="0"/>
    <n v="41800"/>
    <n v="89034"/>
    <n v="130834"/>
    <m/>
    <n v="4000"/>
    <n v="4200"/>
    <n v="4210"/>
    <x v="0"/>
    <s v="5000"/>
    <x v="8"/>
    <x v="8"/>
    <s v="5820"/>
    <n v="5820"/>
    <s v="Neva-810"/>
    <s v="ARA-WP / ESTIMACION COSTO DE INVERSION - NIVEL INGENIERIA BÁSICA - REV. C  -  Para aprobación - 16 Noviembre 2007 "/>
    <x v="0"/>
    <x v="0"/>
  </r>
  <r>
    <n v="4000"/>
    <n v="4211"/>
    <s v="Carrete porta manguera lubricantes(compuesto de cinco carretes de mangueras con pistolas para el cambio y rellenado de lubricantes a los vehículos)"/>
    <s v="Carrete porta manguera lubricantes(compuesto de cinco carretes de mangueras con pistolas para el cambio y rellenado de lubricantes a los vehículos)"/>
    <x v="4"/>
    <n v="7"/>
    <m/>
    <n v="140"/>
    <n v="0"/>
    <n v="69230"/>
    <n v="2100"/>
    <n v="71330"/>
    <m/>
    <n v="4000"/>
    <n v="4200"/>
    <n v="4210"/>
    <x v="0"/>
    <s v="5000"/>
    <x v="7"/>
    <x v="7"/>
    <s v="5820"/>
    <n v="5820"/>
    <s v="Neva-810"/>
    <s v="ARA-WP / ESTIMACION COSTO DE INVERSION - NIVEL INGENIERIA BÁSICA - REV. C  -  Para aprobación - 16 Noviembre 2007 "/>
    <x v="0"/>
    <x v="0"/>
  </r>
  <r>
    <n v="4000"/>
    <n v="4211"/>
    <s v="Centrifugal Fan (5.400 m3/hr). Nominal Power 5 kw"/>
    <s v="c) Un (1) Ventilador Centrífugo simple(5.400 m3/hr). Potencia nominal 5 kw"/>
    <x v="4"/>
    <n v="1"/>
    <m/>
    <n v="40"/>
    <n v="0"/>
    <n v="2677"/>
    <n v="600"/>
    <n v="3277"/>
    <m/>
    <n v="4000"/>
    <n v="4200"/>
    <n v="4210"/>
    <x v="0"/>
    <s v="5000"/>
    <x v="7"/>
    <x v="7"/>
    <s v="5420"/>
    <n v="5420"/>
    <s v="Neva-810"/>
    <s v="ARA-WP / ESTIMACION COSTO DE INVERSION - NIVEL INGENIERIA BÁSICA - REV. C  -  Para aprobación - 16 Noviembre 2007 "/>
    <x v="0"/>
    <x v="0"/>
  </r>
  <r>
    <n v="4000"/>
    <n v="4211"/>
    <s v="Centrifugal Fan (6.400 m3/hr). Nominal Rating 5 kw"/>
    <s v="b) Un (1) Ventilador Centrífugo simple(6.400 m3/hr). Potencia nominal 5 kw"/>
    <x v="4"/>
    <n v="1"/>
    <m/>
    <n v="40"/>
    <n v="0"/>
    <n v="2950"/>
    <n v="600"/>
    <n v="3550"/>
    <m/>
    <n v="4000"/>
    <n v="4200"/>
    <n v="4210"/>
    <x v="0"/>
    <s v="5000"/>
    <x v="7"/>
    <x v="7"/>
    <s v="5420"/>
    <n v="5420"/>
    <s v="Neva-810"/>
    <s v="ARA-WP / ESTIMACION COSTO DE INVERSION - NIVEL INGENIERIA BÁSICA - REV. C  -  Para aprobación - 16 Noviembre 2007 "/>
    <x v="0"/>
    <x v="0"/>
  </r>
  <r>
    <n v="4000"/>
    <n v="4211"/>
    <s v="Coolant Distribution Pump (Cap: 5 m3/hr)"/>
    <s v="Bomba distribución refrigerante. (Cap: 5 m3/hr)"/>
    <x v="4"/>
    <n v="1"/>
    <m/>
    <n v="45"/>
    <n v="0"/>
    <n v="3145"/>
    <n v="675"/>
    <n v="3820"/>
    <m/>
    <n v="4000"/>
    <n v="4200"/>
    <n v="4210"/>
    <x v="0"/>
    <s v="5000"/>
    <x v="7"/>
    <x v="7"/>
    <s v="5410"/>
    <n v="5410"/>
    <s v="Neva-810"/>
    <s v="ARA-WP / ESTIMACION COSTO DE INVERSION - NIVEL INGENIERIA BÁSICA - REV. C  -  Para aprobación - 16 Noviembre 2007 "/>
    <x v="0"/>
    <x v="0"/>
  </r>
  <r>
    <n v="4000"/>
    <n v="4211"/>
    <s v="Coolant Storage Tank (Cap: 5 m3. D= 1.65 m; H= 2.40 m)"/>
    <s v="Estanque almacenamiento Refrigerante (Cap: 5 m3. Diám = 1.65 m; Alto= 2.40 m)"/>
    <x v="6"/>
    <n v="1.1000000000000001"/>
    <n v="30"/>
    <n v="33"/>
    <n v="0"/>
    <n v="0"/>
    <n v="6050.0000000000009"/>
    <n v="6050.0000000000009"/>
    <n v="5500"/>
    <n v="4000"/>
    <n v="4200"/>
    <n v="4210"/>
    <x v="0"/>
    <s v="5000"/>
    <x v="9"/>
    <x v="9"/>
    <s v="5210"/>
    <n v="5210"/>
    <s v="Neva-810"/>
    <s v="ARA-WP / ESTIMACION COSTO DE INVERSION - NIVEL INGENIERIA BÁSICA - REV. C  -  Para aprobación - 16 Noviembre 2007 "/>
    <x v="0"/>
    <x v="0"/>
  </r>
  <r>
    <n v="4000"/>
    <n v="4211"/>
    <s v="Differential Oil Distribution Pump (Cap: 5 m3/hr)"/>
    <s v="Bomba distribución aceite diferencial. (Cap: 5 m3/hr)"/>
    <x v="4"/>
    <n v="1"/>
    <m/>
    <n v="45"/>
    <n v="0"/>
    <n v="3145"/>
    <n v="675"/>
    <n v="3820"/>
    <m/>
    <n v="4000"/>
    <n v="4200"/>
    <n v="4210"/>
    <x v="0"/>
    <s v="5000"/>
    <x v="7"/>
    <x v="7"/>
    <s v="5410"/>
    <n v="5410"/>
    <s v="Neva-810"/>
    <s v="ARA-WP / ESTIMACION COSTO DE INVERSION - NIVEL INGENIERIA BÁSICA - REV. C  -  Para aprobación - 16 Noviembre 2007 "/>
    <x v="0"/>
    <x v="0"/>
  </r>
  <r>
    <n v="4000"/>
    <n v="4211"/>
    <s v="Differential Oil Storage Tank (Cap: 5 m3. D=1.65 m; H=2.40 m)"/>
    <s v="Estanque almacenamiento Aceite diferenciales (Cap: 5 m3. Diám = 1.65 m; Alto= 2.40 m)"/>
    <x v="6"/>
    <n v="1.1000000000000001"/>
    <n v="30"/>
    <n v="33"/>
    <n v="0"/>
    <n v="0"/>
    <n v="6050.0000000000009"/>
    <n v="6050.0000000000009"/>
    <n v="5500"/>
    <n v="4000"/>
    <n v="4200"/>
    <n v="4210"/>
    <x v="0"/>
    <s v="5000"/>
    <x v="9"/>
    <x v="9"/>
    <s v="5210"/>
    <n v="5210"/>
    <s v="Neva-810"/>
    <s v="ARA-WP / ESTIMACION COSTO DE INVERSION - NIVEL INGENIERIA BÁSICA - REV. C  -  Para aprobación - 16 Noviembre 2007 "/>
    <x v="0"/>
    <x v="0"/>
  </r>
  <r>
    <n v="4000"/>
    <n v="4211"/>
    <s v="Discharge Pump from Tank TK-18 to Incinerator (Cap: 10 m3/hr)"/>
    <s v="Bomba  descarga estanque TK-18 a Planta Incinerador(Cap:  10 m3/hr)"/>
    <x v="4"/>
    <n v="1"/>
    <m/>
    <n v="45"/>
    <n v="0"/>
    <n v="3505"/>
    <n v="675"/>
    <n v="4180"/>
    <m/>
    <n v="4000"/>
    <n v="4200"/>
    <n v="4210"/>
    <x v="0"/>
    <s v="5000"/>
    <x v="7"/>
    <x v="7"/>
    <s v="5410"/>
    <n v="5410"/>
    <s v="Neva-810"/>
    <s v="ARA-WP / ESTIMACION COSTO DE INVERSION - NIVEL INGENIERIA BÁSICA - REV. C  -  Para aprobación - 16 Noviembre 2007 "/>
    <x v="0"/>
    <x v="0"/>
  </r>
  <r>
    <n v="4000"/>
    <n v="4211"/>
    <s v="Discharge Pump from Tank TK-19 to Incinerator (Cap: 20 m3/hr)"/>
    <s v="Bomba  descarga estanque TK-19 a Planta Incinerador(Cap:  20 m3/hr)"/>
    <x v="4"/>
    <n v="1"/>
    <m/>
    <n v="45"/>
    <n v="0"/>
    <n v="3825"/>
    <n v="675"/>
    <n v="4500"/>
    <m/>
    <n v="4000"/>
    <n v="4200"/>
    <n v="4210"/>
    <x v="0"/>
    <s v="5000"/>
    <x v="7"/>
    <x v="7"/>
    <s v="5410"/>
    <n v="5410"/>
    <s v="Neva-810"/>
    <s v="ARA-WP / ESTIMACION COSTO DE INVERSION - NIVEL INGENIERIA BÁSICA - REV. C  -  Para aprobación - 16 Noviembre 2007 "/>
    <x v="0"/>
    <x v="0"/>
  </r>
  <r>
    <n v="4000"/>
    <n v="4211"/>
    <s v="Discharge Pump from Truck to Tank (TK-12 a TK-16. Cap:50 m3/hr)"/>
    <s v="Bomba descarga camión a Estanque. (TK-12 a TK-16. Cap: 50 m3/hr)"/>
    <x v="4"/>
    <n v="5"/>
    <m/>
    <n v="525"/>
    <n v="0"/>
    <n v="37900"/>
    <n v="7875"/>
    <n v="45775"/>
    <m/>
    <n v="4000"/>
    <n v="4200"/>
    <n v="4210"/>
    <x v="0"/>
    <s v="5000"/>
    <x v="7"/>
    <x v="7"/>
    <s v="5410"/>
    <n v="5410"/>
    <s v="Neva-810"/>
    <s v="ARA-WP / ESTIMACION COSTO DE INVERSION - NIVEL INGENIERIA BÁSICA - REV. C  -  Para aprobación - 16 Noviembre 2007 "/>
    <x v="0"/>
    <x v="0"/>
  </r>
  <r>
    <n v="4000"/>
    <n v="4211"/>
    <s v="Engine Oil Collector Pump (Cap: 5 m3/hr)"/>
    <s v="Bomba retiro de aceite desde carter de motor. (Cap: 5 m3/hr)"/>
    <x v="4"/>
    <n v="3"/>
    <m/>
    <n v="135"/>
    <n v="0"/>
    <n v="9480"/>
    <n v="2025"/>
    <n v="11505"/>
    <m/>
    <n v="4000"/>
    <n v="4200"/>
    <n v="4210"/>
    <x v="0"/>
    <s v="5000"/>
    <x v="7"/>
    <x v="7"/>
    <s v="5690"/>
    <n v="5690"/>
    <s v="Neva-810"/>
    <s v="ARA-WP / ESTIMACION COSTO DE INVERSION - NIVEL INGENIERIA BÁSICA - REV. C  -  Para aprobación - 16 Noviembre 2007 "/>
    <x v="0"/>
    <x v="0"/>
  </r>
  <r>
    <n v="4000"/>
    <n v="4211"/>
    <s v="Engine Oil Distribution Pump (Cap: 5 m3/hr)"/>
    <s v="Bomba distribución aceite motor. (Cap: 5 m3/hr)"/>
    <x v="4"/>
    <n v="1"/>
    <m/>
    <n v="45"/>
    <n v="0"/>
    <n v="3145"/>
    <n v="675"/>
    <n v="3820"/>
    <m/>
    <n v="4000"/>
    <n v="4200"/>
    <n v="4210"/>
    <x v="0"/>
    <s v="5000"/>
    <x v="7"/>
    <x v="7"/>
    <s v="5410"/>
    <n v="5410"/>
    <s v="Neva-810"/>
    <s v="ARA-WP / ESTIMACION COSTO DE INVERSION - NIVEL INGENIERIA BÁSICA - REV. C  -  Para aprobación - 16 Noviembre 2007 "/>
    <x v="0"/>
    <x v="0"/>
  </r>
  <r>
    <n v="4000"/>
    <n v="4211"/>
    <s v="Engine Oil Storage Tank (Cap: 10 m3. D=2.10 m; H=2.90 m)"/>
    <s v="Estanque almacenamiento Aceite motor (Cap: 10 m3. Diám = 2.10 m; Alto= 2.90 m)"/>
    <x v="6"/>
    <n v="1.8"/>
    <n v="30"/>
    <n v="54"/>
    <n v="0"/>
    <n v="0"/>
    <n v="9900"/>
    <n v="9900"/>
    <n v="5500"/>
    <n v="4000"/>
    <n v="4200"/>
    <n v="4210"/>
    <x v="0"/>
    <s v="5000"/>
    <x v="9"/>
    <x v="9"/>
    <s v="5210"/>
    <n v="5210"/>
    <s v="Neva-810"/>
    <s v="ARA-WP / ESTIMACION COSTO DE INVERSION - NIVEL INGENIERIA BÁSICA - REV. C  -  Para aprobación - 16 Noviembre 2007 "/>
    <x v="0"/>
    <x v="0"/>
  </r>
  <r>
    <n v="4000"/>
    <n v="4211"/>
    <s v="Fan - Centrifugal (9.700 m3/hr). Nominal Power 5 kw"/>
    <s v="a) Un (1) Ventilador Centrífugo simple(9.700 m3/hr). Potencia nominal 5 kw"/>
    <x v="4"/>
    <n v="1"/>
    <m/>
    <n v="40"/>
    <n v="0"/>
    <n v="3800"/>
    <n v="600"/>
    <n v="4400"/>
    <m/>
    <n v="4000"/>
    <n v="4200"/>
    <n v="4210"/>
    <x v="0"/>
    <s v="5000"/>
    <x v="7"/>
    <x v="7"/>
    <s v="5420"/>
    <n v="5420"/>
    <s v="Neva-810"/>
    <s v="ARA-WP / ESTIMACION COSTO DE INVERSION - NIVEL INGENIERIA BÁSICA - REV. C  -  Para aprobación - 16 Noviembre 2007 "/>
    <x v="0"/>
    <x v="0"/>
  </r>
  <r>
    <n v="4000"/>
    <n v="4211"/>
    <s v="HVAC System - Offices"/>
    <s v="Sistema de Calefacción y Ventilación de Oficinas; incluye:"/>
    <x v="4"/>
    <n v="1"/>
    <m/>
    <n v="2500"/>
    <n v="0"/>
    <n v="287144"/>
    <n v="37500"/>
    <n v="324644"/>
    <m/>
    <n v="4000"/>
    <n v="4200"/>
    <n v="4210"/>
    <x v="0"/>
    <s v="5000"/>
    <x v="7"/>
    <x v="7"/>
    <s v="5710"/>
    <n v="5710"/>
    <s v="Neva-810"/>
    <s v="ARA-WP / ESTIMACION COSTO DE INVERSION - NIVEL INGENIERIA BÁSICA - REV. C  -  Para aprobación - 16 Noviembre 2007 "/>
    <x v="0"/>
    <x v="0"/>
  </r>
  <r>
    <n v="4000"/>
    <n v="4211"/>
    <s v="Hydraulic Oil Distribution Pump (Cap: 5 m3/hr)"/>
    <s v="Bomba distribución aceite hidraulico. (Cap: 5 m3/hr)"/>
    <x v="4"/>
    <n v="1"/>
    <m/>
    <n v="45"/>
    <n v="0"/>
    <n v="3145"/>
    <n v="675"/>
    <n v="3820"/>
    <m/>
    <n v="4000"/>
    <n v="4200"/>
    <n v="4210"/>
    <x v="0"/>
    <s v="5000"/>
    <x v="7"/>
    <x v="7"/>
    <s v="5410"/>
    <n v="5410"/>
    <s v="Neva-810"/>
    <s v="ARA-WP / ESTIMACION COSTO DE INVERSION - NIVEL INGENIERIA BÁSICA - REV. C  -  Para aprobación - 16 Noviembre 2007 "/>
    <x v="0"/>
    <x v="0"/>
  </r>
  <r>
    <n v="4000"/>
    <n v="4211"/>
    <s v="Hydraulic Oil Storage Tank (Cap: 10 m3. D=2.10 m; H=2.90 m)"/>
    <s v="Estanque almacenamiento Aceite hidráulico (Cap: 10 m3. Diám = 2.10 m; Alto= 2.90 m)"/>
    <x v="6"/>
    <n v="4"/>
    <n v="30"/>
    <n v="120"/>
    <n v="0"/>
    <n v="0"/>
    <n v="22000"/>
    <n v="22000"/>
    <n v="5500"/>
    <n v="4000"/>
    <n v="4200"/>
    <n v="4210"/>
    <x v="0"/>
    <s v="5000"/>
    <x v="9"/>
    <x v="9"/>
    <s v="5210"/>
    <n v="5210"/>
    <s v="Neva-810"/>
    <s v="ARA-WP / ESTIMACION COSTO DE INVERSION - NIVEL INGENIERIA BÁSICA - REV. C  -  Para aprobación - 16 Noviembre 2007 "/>
    <x v="0"/>
    <x v="0"/>
  </r>
  <r>
    <n v="4000"/>
    <n v="4211"/>
    <s v="Load Elevator (Cap: 4.000 kg)"/>
    <s v="Monta carga (Cap: 4.000 kg)"/>
    <x v="4"/>
    <n v="2"/>
    <m/>
    <n v="200"/>
    <n v="0"/>
    <n v="56000"/>
    <n v="3000"/>
    <n v="59000"/>
    <m/>
    <n v="4000"/>
    <n v="4200"/>
    <n v="4210"/>
    <x v="0"/>
    <s v="5000"/>
    <x v="7"/>
    <x v="7"/>
    <s v="5530"/>
    <n v="5539"/>
    <s v="Neva-810"/>
    <s v="ARA-WP / ESTIMACION COSTO DE INVERSION - NIVEL INGENIERIA BÁSICA - REV. C  -  Para aprobación - 16 Noviembre 2007 "/>
    <x v="0"/>
    <x v="0"/>
  </r>
  <r>
    <n v="4000"/>
    <n v="4211"/>
    <s v="Lube Grease Pump (Cap: 0,20 m3/hr)"/>
    <s v="Bomba para grasa lubricante. (Cap: 0,20 m3/hr)"/>
    <x v="4"/>
    <n v="1"/>
    <m/>
    <n v="45"/>
    <n v="0"/>
    <n v="2500"/>
    <n v="675"/>
    <n v="3175"/>
    <m/>
    <n v="4000"/>
    <n v="4200"/>
    <n v="4210"/>
    <x v="0"/>
    <s v="5000"/>
    <x v="7"/>
    <x v="7"/>
    <s v="5410"/>
    <n v="5410"/>
    <s v="Neva-810"/>
    <s v="ARA-WP / ESTIMACION COSTO DE INVERSION - NIVEL INGENIERIA BÁSICA - REV. C  -  Para aprobación - 16 Noviembre 2007 "/>
    <x v="0"/>
    <x v="0"/>
  </r>
  <r>
    <n v="4000"/>
    <n v="4211"/>
    <s v="Main Shop Fume Exhaust System"/>
    <s v="Sistema de Extracción de Gases  Taller Principal,  Incluye:"/>
    <x v="4"/>
    <n v="1"/>
    <m/>
    <n v="930"/>
    <n v="0"/>
    <n v="140744"/>
    <n v="13950"/>
    <n v="154694"/>
    <m/>
    <n v="4000"/>
    <n v="4200"/>
    <n v="4210"/>
    <x v="0"/>
    <s v="5000"/>
    <x v="7"/>
    <x v="7"/>
    <s v="5820"/>
    <n v="5820"/>
    <s v="Neva-810"/>
    <s v="ARA-WP / ESTIMACION COSTO DE INVERSION - NIVEL INGENIERIA BÁSICA - REV. C  -  Para aprobación - 16 Noviembre 2007 "/>
    <x v="0"/>
    <x v="0"/>
  </r>
  <r>
    <n v="4000"/>
    <n v="4211"/>
    <s v="Main Shop Ventilating System"/>
    <s v="Sistema de Ventilación Taller Principal,  Incluye: "/>
    <x v="4"/>
    <n v="1"/>
    <m/>
    <n v="390"/>
    <n v="0"/>
    <n v="40341"/>
    <n v="5850"/>
    <n v="46191"/>
    <m/>
    <n v="4000"/>
    <n v="4200"/>
    <n v="4210"/>
    <x v="0"/>
    <s v="5000"/>
    <x v="7"/>
    <x v="7"/>
    <s v="5820"/>
    <n v="5820"/>
    <s v="Neva-810"/>
    <s v="ARA-WP / ESTIMACION COSTO DE INVERSION - NIVEL INGENIERIA BÁSICA - REV. C  -  Para aprobación - 16 Noviembre 2007 "/>
    <x v="0"/>
    <x v="0"/>
  </r>
  <r>
    <n v="4000"/>
    <n v="4211"/>
    <s v="Multi-blade Insulated Motorized Door - All In (W=10 m, H=5 m)"/>
    <s v="Portón motorizado multihoja con aislación térmica, contrapesos, guías, elementos de fijación.( Ancho: 10 m*Alto: 5 m)"/>
    <x v="4"/>
    <n v="1"/>
    <m/>
    <n v="440"/>
    <n v="0"/>
    <n v="54945"/>
    <n v="6600"/>
    <n v="61545"/>
    <m/>
    <n v="4000"/>
    <n v="4200"/>
    <n v="4210"/>
    <x v="0"/>
    <s v="5000"/>
    <x v="7"/>
    <x v="7"/>
    <s v="5820"/>
    <n v="5820"/>
    <s v="Neva-810"/>
    <s v="ARA-WP / ESTIMACION COSTO DE INVERSION - NIVEL INGENIERIA BÁSICA - REV. C  -  Para aprobación - 16 Noviembre 2007 "/>
    <x v="0"/>
    <x v="0"/>
  </r>
  <r>
    <n v="4000"/>
    <n v="4211"/>
    <s v="Multi-blade Insulated Motorized Door - All In (W=12 m, H=10 m)"/>
    <s v="Portón motorizado multihoja con aislación térmica, contrapesos, guías, elementos de fijación.( Ancho: 12 m*Alto: 10 m). Incluye:"/>
    <x v="4"/>
    <n v="13"/>
    <m/>
    <n v="5720"/>
    <n v="0"/>
    <n v="1071070"/>
    <n v="85800"/>
    <n v="1156870"/>
    <n v="88990"/>
    <n v="4000"/>
    <n v="4200"/>
    <n v="4210"/>
    <x v="0"/>
    <s v="5000"/>
    <x v="7"/>
    <x v="7"/>
    <s v="5820"/>
    <n v="5820"/>
    <s v="Neva-810"/>
    <s v="ARA-WP / ESTIMACION COSTO DE INVERSION - NIVEL INGENIERIA BÁSICA - REV. C  -  Para aprobación - 16 Noviembre 2007 "/>
    <x v="0"/>
    <x v="0"/>
  </r>
  <r>
    <n v="4000"/>
    <n v="4211"/>
    <s v="Multi-blade Insulated Motorized Door - All In (W=4 m, H=5 m)"/>
    <s v="Portón motorizado multihoja con aislación térmica, contrapesos, guías, elementos de fijación.( Ancho: 4 m*Alto: 5 m)"/>
    <x v="4"/>
    <n v="9"/>
    <m/>
    <n v="2970"/>
    <n v="0"/>
    <n v="319770"/>
    <n v="44550"/>
    <n v="364320"/>
    <n v="40480"/>
    <n v="4000"/>
    <n v="4200"/>
    <n v="4210"/>
    <x v="0"/>
    <s v="5000"/>
    <x v="7"/>
    <x v="7"/>
    <s v="5820"/>
    <n v="5820"/>
    <s v="Neva-810"/>
    <s v="ARA-WP / ESTIMACION COSTO DE INVERSION - NIVEL INGENIERIA BÁSICA - REV. C  -  Para aprobación - 16 Noviembre 2007 "/>
    <x v="0"/>
    <x v="0"/>
  </r>
  <r>
    <n v="4000"/>
    <n v="4211"/>
    <s v="Other Lubes Collector Pump (Cap: 2 m3/hr)"/>
    <s v="Bomba para retiro de otros aceites. (Cap: 2 m3/hr)"/>
    <x v="4"/>
    <n v="3"/>
    <m/>
    <n v="135"/>
    <n v="0"/>
    <n v="9480"/>
    <n v="2025"/>
    <n v="11505"/>
    <m/>
    <n v="4000"/>
    <n v="4200"/>
    <n v="4210"/>
    <x v="0"/>
    <s v="5000"/>
    <x v="7"/>
    <x v="7"/>
    <s v="5690"/>
    <n v="5690"/>
    <s v="Neva-810"/>
    <s v="ARA-WP / ESTIMACION COSTO DE INVERSION - NIVEL INGENIERIA BÁSICA - REV. C  -  Para aprobación - 16 Noviembre 2007 "/>
    <x v="0"/>
    <x v="0"/>
  </r>
  <r>
    <n v="4000"/>
    <n v="4211"/>
    <s v="Plant Air System (Cap: 25 m3/min)"/>
    <s v="Sistema de Compresón de aire industrial (Cap: 25 m3/min) - Incluye: "/>
    <x v="4"/>
    <n v="1"/>
    <m/>
    <n v="350"/>
    <n v="0"/>
    <n v="98950"/>
    <n v="5250"/>
    <n v="104200"/>
    <m/>
    <n v="4000"/>
    <n v="4200"/>
    <n v="4210"/>
    <x v="0"/>
    <s v="5000"/>
    <x v="7"/>
    <x v="7"/>
    <s v="5710"/>
    <n v="5710"/>
    <s v="Neva-810"/>
    <s v="ARA-WP / ESTIMACION COSTO DE INVERSION - NIVEL INGENIERIA BÁSICA - REV. C  -  Para aprobación - 16 Noviembre 2007 "/>
    <x v="0"/>
    <x v="0"/>
  </r>
  <r>
    <n v="4000"/>
    <n v="4211"/>
    <s v="Sewage Water Recirculation Pump (Cap:10 m3/hr)"/>
    <s v="Bomba de recirculación agua sanitaria. (Cap: 10 m3/hr)"/>
    <x v="4"/>
    <n v="2"/>
    <m/>
    <n v="90"/>
    <n v="0"/>
    <n v="3000"/>
    <n v="1350"/>
    <n v="4350"/>
    <m/>
    <n v="4000"/>
    <n v="4200"/>
    <n v="4210"/>
    <x v="0"/>
    <s v="5000"/>
    <x v="7"/>
    <x v="7"/>
    <s v="5410"/>
    <n v="5410"/>
    <s v="Neva-810"/>
    <s v="ARA-WP / ESTIMACION COSTO DE INVERSION - NIVEL INGENIERIA BÁSICA - REV. C  -  Para aprobación - 16 Noviembre 2007 "/>
    <x v="0"/>
    <x v="0"/>
  </r>
  <r>
    <n v="4000"/>
    <n v="4211"/>
    <s v="Sewage Water Recirculation Pump (Cap:10 m3/hr)"/>
    <s v="Bomba de recirculación agua sanitaria. (Cap: 10 m3/hr)"/>
    <x v="4"/>
    <n v="2"/>
    <m/>
    <n v="90"/>
    <n v="0"/>
    <n v="3000"/>
    <n v="1350"/>
    <n v="4350"/>
    <m/>
    <n v="4000"/>
    <n v="4200"/>
    <n v="4210"/>
    <x v="0"/>
    <s v="5000"/>
    <x v="7"/>
    <x v="7"/>
    <s v="5410"/>
    <n v="5410"/>
    <s v="Neva-810"/>
    <s v="ARA-WP / ESTIMACION COSTO DE INVERSION - NIVEL INGENIERIA BÁSICA - REV. C  -  Para aprobación - 16 Noviembre 2007 "/>
    <x v="0"/>
    <x v="0"/>
  </r>
  <r>
    <n v="4000"/>
    <n v="4211"/>
    <s v="Transmission Oil Distribution Pump (Cap: 5 m3/hr)"/>
    <s v="Bomba distribución aceite transmisión. (Cap: 5 m3/hr)"/>
    <x v="4"/>
    <n v="1"/>
    <m/>
    <n v="45"/>
    <n v="0"/>
    <n v="3145"/>
    <n v="675"/>
    <n v="3820"/>
    <m/>
    <n v="4000"/>
    <n v="4200"/>
    <n v="4210"/>
    <x v="0"/>
    <s v="5000"/>
    <x v="7"/>
    <x v="7"/>
    <s v="5410"/>
    <n v="5410"/>
    <s v="Neva-810"/>
    <s v="ARA-WP / ESTIMACION COSTO DE INVERSION - NIVEL INGENIERIA BÁSICA - REV. C  -  Para aprobación - 16 Noviembre 2007 "/>
    <x v="0"/>
    <x v="0"/>
  </r>
  <r>
    <n v="4000"/>
    <n v="4211"/>
    <s v="Transmission Oil Storage Tank (Cap: 13 m3. D=2.25 m; H=3.15 m)"/>
    <s v="Estanque almacenamiento Aceite transmisión (Cap: 13 m3. Diám = 2.25 m; Alto= 3.15 m)"/>
    <x v="6"/>
    <n v="2"/>
    <n v="30"/>
    <n v="60"/>
    <n v="0"/>
    <n v="0"/>
    <n v="11000"/>
    <n v="11000"/>
    <n v="5500"/>
    <n v="4000"/>
    <n v="4200"/>
    <n v="4210"/>
    <x v="0"/>
    <s v="5000"/>
    <x v="9"/>
    <x v="9"/>
    <s v="5210"/>
    <n v="5210"/>
    <s v="Neva-810"/>
    <s v="ARA-WP / ESTIMACION COSTO DE INVERSION - NIVEL INGENIERIA BÁSICA - REV. C  -  Para aprobación - 16 Noviembre 2007 "/>
    <x v="0"/>
    <x v="0"/>
  </r>
  <r>
    <n v="4000"/>
    <n v="4211"/>
    <s v="Truck Shop Elevator (Otis 2000 VF MRL - Cap: 630 kg)"/>
    <s v="Ascensor  Taller de Camiones(Otis 2000 VF MRL Cap: 630 kg)"/>
    <x v="4"/>
    <n v="2"/>
    <m/>
    <n v="300"/>
    <n v="0"/>
    <n v="100000"/>
    <n v="4500"/>
    <n v="104500"/>
    <m/>
    <n v="4000"/>
    <n v="4200"/>
    <n v="4210"/>
    <x v="0"/>
    <s v="5000"/>
    <x v="7"/>
    <x v="7"/>
    <s v="5820"/>
    <n v="5820"/>
    <s v="Neva-810"/>
    <s v="ARA-WP / ESTIMACION COSTO DE INVERSION - NIVEL INGENIERIA BÁSICA - REV. C  -  Para aprobación - 16 Noviembre 2007 "/>
    <x v="0"/>
    <x v="0"/>
  </r>
  <r>
    <n v="4000"/>
    <n v="4211"/>
    <s v="Waste Engine Oil Storage Tank (Cap: 15 m3)"/>
    <s v="Estanque almacenamiento aceite motor usado (Cap: 15 m3)"/>
    <x v="6"/>
    <n v="1.5"/>
    <n v="30"/>
    <n v="45"/>
    <n v="0"/>
    <n v="0"/>
    <n v="8250"/>
    <n v="8250"/>
    <n v="5500"/>
    <n v="4000"/>
    <n v="4200"/>
    <n v="4210"/>
    <x v="0"/>
    <s v="5000"/>
    <x v="9"/>
    <x v="9"/>
    <s v="5210"/>
    <n v="5210"/>
    <s v="Neva-810"/>
    <s v="ARA-WP / ESTIMACION COSTO DE INVERSION - NIVEL INGENIERIA BÁSICA - REV. C  -  Para aprobación - 16 Noviembre 2007 "/>
    <x v="0"/>
    <x v="0"/>
  </r>
  <r>
    <n v="4000"/>
    <n v="4211"/>
    <s v="Waste Oil Storage Tank (Cap: 30 m3. D=3.30 m; H=4.05 m)"/>
    <s v="Estanque almacenamiento aceite usados (Cap: 30 m3. Diám = 3.30 m; Alto= 4.05 m)"/>
    <x v="6"/>
    <n v="2.8"/>
    <n v="30"/>
    <n v="84"/>
    <n v="0"/>
    <n v="0"/>
    <n v="15399.999999999998"/>
    <n v="15399.999999999998"/>
    <n v="5500"/>
    <n v="4000"/>
    <n v="4200"/>
    <n v="4210"/>
    <x v="0"/>
    <s v="5000"/>
    <x v="9"/>
    <x v="9"/>
    <s v="5210"/>
    <n v="5210"/>
    <s v="Neva-810"/>
    <s v="ARA-WP / ESTIMACION COSTO DE INVERSION - NIVEL INGENIERIA BÁSICA - REV. C  -  Para aprobación - 16 Noviembre 2007 "/>
    <x v="0"/>
    <x v="0"/>
  </r>
  <r>
    <n v="4000"/>
    <n v="4211"/>
    <s v="Fittings"/>
    <s v="Fittings y accesorios"/>
    <x v="5"/>
    <m/>
    <m/>
    <n v="2000"/>
    <n v="22845.375"/>
    <n v="0"/>
    <n v="31020"/>
    <n v="53865.375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Gate Valve 1&quot;"/>
    <s v="Gate Valve 1&quot;"/>
    <x v="5"/>
    <m/>
    <m/>
    <n v="150"/>
    <n v="2700"/>
    <n v="0"/>
    <n v="2326.5"/>
    <n v="5026.5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Gate Valve 1/2&quot;"/>
    <s v="Gate Valve 1/2&quot;"/>
    <x v="5"/>
    <m/>
    <m/>
    <n v="60"/>
    <n v="1080"/>
    <n v="0"/>
    <n v="930.6"/>
    <n v="2010.6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Gate Valve 11/2&quot;"/>
    <s v="Gate Valve 11/2&quot;"/>
    <x v="5"/>
    <m/>
    <m/>
    <n v="10"/>
    <n v="180"/>
    <n v="0"/>
    <n v="155.1"/>
    <n v="335.1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Gate Valve 2&quot;"/>
    <s v="Gate Valve 2&quot;"/>
    <x v="5"/>
    <m/>
    <m/>
    <n v="65"/>
    <n v="2925"/>
    <n v="0"/>
    <n v="1008.15"/>
    <n v="3933.15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Gate Valve 21/2&quot;"/>
    <s v="Gate Valve 21/2&quot;"/>
    <x v="5"/>
    <m/>
    <m/>
    <n v="40"/>
    <n v="2160"/>
    <n v="0"/>
    <n v="620.4"/>
    <n v="2780.4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Gate Valve 3&quot;"/>
    <s v="Gate Valve 3&quot;"/>
    <x v="5"/>
    <m/>
    <m/>
    <n v="5"/>
    <n v="315"/>
    <n v="0"/>
    <n v="77.55"/>
    <n v="392.55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Gate Valve 3/4&quot;"/>
    <s v="Gate Valve 3/4&quot;"/>
    <x v="5"/>
    <m/>
    <m/>
    <n v="50"/>
    <n v="900"/>
    <n v="0"/>
    <n v="775.5"/>
    <n v="1675.5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Gate Valve 4&quot;"/>
    <s v="Gate Valve 4&quot;"/>
    <x v="5"/>
    <m/>
    <m/>
    <n v="160"/>
    <n v="18000"/>
    <n v="0"/>
    <n v="2481.6"/>
    <n v="20481.599999999999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Gate Valve 6&quot;"/>
    <s v="Gate Valve 6&quot;"/>
    <x v="5"/>
    <m/>
    <m/>
    <n v="24"/>
    <n v="2520"/>
    <n v="0"/>
    <n v="372.24"/>
    <n v="2892.24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Pipe CS 1/2&quot; ASTM A53 GrB Std., A/G"/>
    <s v="Cañería 1/2&quot; ASTM A53 GrB Std., sobre terreno"/>
    <x v="5"/>
    <n v="6"/>
    <m/>
    <n v="9"/>
    <n v="52.708320000000001"/>
    <n v="0"/>
    <n v="139.59"/>
    <n v="192.29831999999999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Pipe CS 10&quot; ASTM A53 GrB Std., A/G"/>
    <s v="Cañería 10&quot; ASTM A53 GrB Std., sobre terreno"/>
    <x v="5"/>
    <n v="30"/>
    <m/>
    <n v="240"/>
    <n v="1866.7529999999999"/>
    <n v="0"/>
    <n v="3722.4"/>
    <n v="5589.1530000000002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Pipe CS 11/2&quot; ASTM A53 GrB Std., A/G"/>
    <s v="Cañería 11/2&quot; ASTM A53 GrB Std., sobre terreno"/>
    <x v="5"/>
    <n v="55"/>
    <m/>
    <n v="110"/>
    <n v="684.47610000000009"/>
    <n v="0"/>
    <n v="1706.1"/>
    <n v="2390.5761000000002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Pipe CS 2&quot; ASTM A53 GrB Std., A/G"/>
    <s v="Cañería 2&quot; ASTM A53 GrB Std., sobre terreno"/>
    <x v="5"/>
    <n v="236"/>
    <m/>
    <n v="590"/>
    <n v="4319.1540000000005"/>
    <n v="0"/>
    <n v="9150.9"/>
    <n v="13470.054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Pipe CS 21/2&quot; ASTM A53 GrB Std., A/G"/>
    <s v="Cañería 21/2&quot; ASTM A53 GrB Std., sobre terreno"/>
    <x v="5"/>
    <n v="67"/>
    <m/>
    <n v="167.5"/>
    <n v="1226.2005000000001"/>
    <n v="0"/>
    <n v="2597.9250000000002"/>
    <n v="3824.1255000000001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Pipe CS 3/4&quot; ASTM A53 GrB Std., A/G"/>
    <s v="Cañería 3/4&quot; ASTM A53 GrB Std., sobre terreno"/>
    <x v="5"/>
    <n v="106"/>
    <m/>
    <n v="212"/>
    <n v="1163.9754"/>
    <n v="0"/>
    <n v="3288.12"/>
    <n v="4452.0954000000002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Pipe CS 4&quot; ASTM A53 GrB Std., A/G"/>
    <s v="Cañería 4&quot; ASTM A53 GrB Std., sobre terreno"/>
    <x v="5"/>
    <n v="523"/>
    <m/>
    <n v="2092"/>
    <n v="15314.6952"/>
    <n v="0"/>
    <n v="32446.92"/>
    <n v="47761.6152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Pipe CS 6&quot; ASTM A53 GrB Std., A/G"/>
    <s v="Cañería 6&quot; ASTM A53 GrB Std., sobre terreno"/>
    <x v="5"/>
    <n v="537"/>
    <m/>
    <n v="3222"/>
    <n v="21621.392100000001"/>
    <n v="0"/>
    <n v="49973.22"/>
    <n v="71594.612099999998"/>
    <m/>
    <n v="4000"/>
    <n v="4200"/>
    <n v="4210"/>
    <x v="0"/>
    <m/>
    <x v="10"/>
    <x v="10"/>
    <m/>
    <m/>
    <s v="Neva-810"/>
    <s v="ARA-WP / ESTIMACION COSTO DE INVERSION - NIVEL INGENIERIA BÁSICA - REV. C  -  Para aprobación - 16 Noviembre 2007 "/>
    <x v="0"/>
    <x v="0"/>
  </r>
  <r>
    <n v="4000"/>
    <n v="4211"/>
    <s v="Banco de Ducto 16 ductos 3&quot;"/>
    <s v="Banco de Ducto 16 ductos 3&quot;"/>
    <x v="5"/>
    <m/>
    <m/>
    <n v="6000"/>
    <n v="98400"/>
    <n v="0"/>
    <n v="80940"/>
    <n v="179340"/>
    <m/>
    <n v="4000"/>
    <n v="4200"/>
    <n v="4210"/>
    <x v="0"/>
    <s v="7000"/>
    <x v="11"/>
    <x v="11"/>
    <s v="7250"/>
    <n v="7250"/>
    <s v="Neva-810"/>
    <s v="ARA-WP / ESTIMACION COSTO DE INVERSION - NIVEL INGENIERIA BÁSICA - REV. C  -  Para aprobación - 16 Noviembre 2007 "/>
    <x v="0"/>
    <x v="0"/>
  </r>
  <r>
    <n v="4000"/>
    <n v="4211"/>
    <s v="Cable  EVALEX -C o similar Tensión de Servicio 300 V, Temperatura de Servicio 105ºC, 1*2/C # 16 AWG"/>
    <s v="EVALEX -C o similar Tensión de Servicio 300 V, Temperatura de Servicio 105ºC, 1*2/C # 16 AWG"/>
    <x v="5"/>
    <n v="1060"/>
    <m/>
    <n v="212"/>
    <n v="3180"/>
    <n v="0"/>
    <n v="2931.96"/>
    <n v="6111.96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# 2/0 AWG Bare Copper"/>
    <s v="Cable # 2/0 AWG cu desnudo"/>
    <x v="5"/>
    <n v="3000"/>
    <m/>
    <n v="2400"/>
    <n v="36900"/>
    <n v="0"/>
    <n v="32376"/>
    <n v="69276"/>
    <m/>
    <n v="4000"/>
    <n v="4200"/>
    <n v="4210"/>
    <x v="0"/>
    <s v="7000"/>
    <x v="11"/>
    <x v="11"/>
    <s v="7780"/>
    <n v="7780"/>
    <s v="Neva-810"/>
    <s v="ARA-WP / ESTIMACION COSTO DE INVERSION - NIVEL INGENIERIA BÁSICA - REV. C  -  Para aprobación - 16 Noviembre 2007 "/>
    <x v="0"/>
    <x v="0"/>
  </r>
  <r>
    <n v="4000"/>
    <n v="4211"/>
    <s v="Cable # 4/0 AWG Bare Copper"/>
    <s v="Cable # 4/0 AWG cu desnudo"/>
    <x v="5"/>
    <n v="3700"/>
    <m/>
    <n v="5550"/>
    <n v="59200"/>
    <n v="0"/>
    <n v="74869.5"/>
    <n v="134069.5"/>
    <m/>
    <n v="4000"/>
    <n v="4200"/>
    <n v="4210"/>
    <x v="0"/>
    <s v="7000"/>
    <x v="11"/>
    <x v="11"/>
    <s v="7780"/>
    <n v="7780"/>
    <s v="Neva-810"/>
    <s v="ARA-WP / ESTIMACION COSTO DE INVERSION - NIVEL INGENIERIA BÁSICA - REV. C  -  Para aprobación - 16 Noviembre 2007 "/>
    <x v="0"/>
    <x v="0"/>
  </r>
  <r>
    <n v="4000"/>
    <n v="4211"/>
    <s v="Cable # 4/0 AWG Bare Copper"/>
    <s v="Cable # 4/0 AWG cu desnudo"/>
    <x v="5"/>
    <n v="300"/>
    <m/>
    <n v="450"/>
    <n v="5400"/>
    <n v="0"/>
    <n v="6070.5"/>
    <n v="11470.5"/>
    <m/>
    <n v="4000"/>
    <n v="4200"/>
    <n v="4210"/>
    <x v="0"/>
    <s v="7000"/>
    <x v="11"/>
    <x v="11"/>
    <s v="7780"/>
    <n v="7780"/>
    <s v="Neva-810"/>
    <s v="ARA-WP / ESTIMACION COSTO DE INVERSION - NIVEL INGENIERIA BÁSICA - REV. C  -  Para aprobación - 16 Noviembre 2007 "/>
    <x v="0"/>
    <x v="0"/>
  </r>
  <r>
    <n v="4000"/>
    <n v="4211"/>
    <s v="Cable 1/C # 4/0 AWG"/>
    <s v="1/c ·# 4/0 AWG"/>
    <x v="5"/>
    <n v="1600"/>
    <m/>
    <n v="480"/>
    <n v="52800"/>
    <n v="0"/>
    <n v="6475.2"/>
    <n v="59275.199999999997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1/C #12 AWG tipo EVA"/>
    <s v="Cable 1/C #12 AWG tipo EVA"/>
    <x v="5"/>
    <n v="2300"/>
    <m/>
    <n v="115"/>
    <n v="2300"/>
    <n v="0"/>
    <n v="1551.35"/>
    <n v="3851.35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1/C 500 MCM"/>
    <s v="1/c · 500 MCM"/>
    <x v="5"/>
    <n v="2100"/>
    <m/>
    <n v="1050"/>
    <n v="90300"/>
    <n v="0"/>
    <n v="14164.5"/>
    <n v="104464.5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1/C# 12 AWG"/>
    <s v="1/C# 12 AWG"/>
    <x v="5"/>
    <n v="24500"/>
    <m/>
    <n v="1225"/>
    <n v="24500"/>
    <n v="0"/>
    <n v="16525.25"/>
    <n v="41025.25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3/C # 10 AWG+G"/>
    <s v="1x3/c ·# 10 AWG+G"/>
    <x v="5"/>
    <n v="2100"/>
    <m/>
    <n v="315"/>
    <n v="10500"/>
    <n v="0"/>
    <n v="4249.3500000000004"/>
    <n v="14749.35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3/C #4 AWG+G tipo EVA-TC o equivalente"/>
    <s v="Cable 3/C #4 AWG+G tipo EVA-TC o equivalente"/>
    <x v="5"/>
    <n v="2500"/>
    <m/>
    <n v="750"/>
    <n v="50000"/>
    <n v="0"/>
    <n v="10117.5"/>
    <n v="60117.5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3/C ·# 1/0 AWG"/>
    <s v="1x3/c ·# 1/0 AWG"/>
    <x v="5"/>
    <n v="600"/>
    <m/>
    <n v="240"/>
    <n v="16800"/>
    <n v="0"/>
    <n v="3237.6"/>
    <n v="20037.599999999999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3/C ·# 12 AWG+G"/>
    <s v="1x3/c ·# 12 AWG+G"/>
    <x v="5"/>
    <n v="7200"/>
    <m/>
    <n v="1080"/>
    <n v="21600"/>
    <n v="0"/>
    <n v="14569.2"/>
    <n v="36169.199999999997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3/C ·# 2 AWG+G"/>
    <s v="1x3/c ·# 2 AWG+G"/>
    <x v="5"/>
    <n v="9800"/>
    <m/>
    <n v="2940"/>
    <n v="254800"/>
    <n v="0"/>
    <n v="39660.6"/>
    <n v="294460.59999999998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3/C ·# 6 AWG+G"/>
    <s v="1x3/c ·# 6 AWG+G"/>
    <x v="5"/>
    <n v="2700"/>
    <m/>
    <n v="540"/>
    <n v="24300"/>
    <n v="0"/>
    <n v="7284.6"/>
    <n v="31584.6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3/C ·# 8 AWG+G"/>
    <s v="1x3/c ·# 8 AWG+G"/>
    <x v="5"/>
    <n v="600"/>
    <m/>
    <n v="90"/>
    <n v="4200"/>
    <n v="0"/>
    <n v="1214.0999999999999"/>
    <n v="5414.1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3/C 250 MCM, 25 kV. XAT-TC ó equivalente."/>
    <s v="Cable 1x3/c 250 MCM, 25 kV. XAT-TC ó equivalente."/>
    <x v="5"/>
    <n v="1500"/>
    <m/>
    <n v="3000"/>
    <n v="181812"/>
    <n v="0"/>
    <n v="40470"/>
    <n v="222282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3/C 4/0 AWG, 25 kV. XAT-TC ó equivalente."/>
    <s v="Cable 1x3/c 4/0 AWG, 25 kV. XAT-TC ó equivalente."/>
    <x v="5"/>
    <n v="800"/>
    <m/>
    <n v="400"/>
    <n v="78400"/>
    <n v="0"/>
    <n v="5396"/>
    <n v="83796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5/C #4 AWG+G tipo EVA-TC o equivalente"/>
    <s v="Cable 5/C #4 AWG+G tipo EVA-TC o equivalente"/>
    <x v="5"/>
    <n v="1200"/>
    <m/>
    <n v="360"/>
    <n v="36000"/>
    <n v="0"/>
    <n v="4856.3999999999996"/>
    <n v="40856.400000000001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5/C #4 AWG+G tipo EVA-TC o equivalente"/>
    <s v="Cable 5/C #4 AWG+G tipo EVA-TC o equivalente"/>
    <x v="5"/>
    <n v="1800"/>
    <m/>
    <n v="540"/>
    <n v="54000"/>
    <n v="0"/>
    <n v="7284.6"/>
    <n v="61284.6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7/C # 14 AWG"/>
    <s v="1x7/c # 14 AWG"/>
    <x v="5"/>
    <n v="16700"/>
    <m/>
    <n v="5010"/>
    <n v="133600"/>
    <n v="0"/>
    <n v="67584.899999999994"/>
    <n v="201184.9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Bare Copper 2/0 AWG, 19 hebras."/>
    <s v="Cable de cobre desnudo 2/0 AWG, 19 hebras."/>
    <x v="5"/>
    <n v="2000"/>
    <m/>
    <n v="1600"/>
    <n v="24600"/>
    <n v="0"/>
    <n v="21584"/>
    <n v="46184"/>
    <m/>
    <n v="4000"/>
    <n v="4200"/>
    <n v="4210"/>
    <x v="0"/>
    <s v="7000"/>
    <x v="11"/>
    <x v="11"/>
    <s v="7780"/>
    <n v="7780"/>
    <s v="Neva-810"/>
    <s v="ARA-WP / ESTIMACION COSTO DE INVERSION - NIVEL INGENIERIA BÁSICA - REV. C  -  Para aprobación - 16 Noviembre 2007 "/>
    <x v="0"/>
    <x v="0"/>
  </r>
  <r>
    <n v="4000"/>
    <n v="4211"/>
    <s v="Cable Conductor 1/C # 12 AWG"/>
    <s v="Cable Conductor 1x1/C # 12 AWG"/>
    <x v="5"/>
    <n v="25000"/>
    <m/>
    <n v="1250"/>
    <n v="25000"/>
    <n v="0"/>
    <n v="16862.5"/>
    <n v="41862.5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Conductor 4/C # 10 AWG"/>
    <s v="Cable Conductor 1x4/C # 10 AWG"/>
    <x v="5"/>
    <n v="1800"/>
    <m/>
    <n v="270"/>
    <n v="9000"/>
    <n v="0"/>
    <n v="3642.3"/>
    <n v="12642.3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Conductor 4/C # 12 AWG"/>
    <s v="Cable Conductor 1x4/C # 12 AWG"/>
    <x v="5"/>
    <n v="1200"/>
    <m/>
    <n v="180"/>
    <n v="4800"/>
    <n v="0"/>
    <n v="2428.1999999999998"/>
    <n v="7228.2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Conductor 4/C # 14 AWG"/>
    <s v="Cable Conductor 1x4/C # 14 AWG"/>
    <x v="5"/>
    <n v="4000"/>
    <m/>
    <n v="400"/>
    <n v="16000"/>
    <n v="0"/>
    <n v="5396"/>
    <n v="21396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Conductor 4/C # 8 AWG"/>
    <s v="Cable Conductor 1x4/C # 8 AWG"/>
    <x v="5"/>
    <n v="1300"/>
    <m/>
    <n v="390"/>
    <n v="9100"/>
    <n v="0"/>
    <n v="5261.1"/>
    <n v="14361.1"/>
    <m/>
    <n v="4000"/>
    <n v="4200"/>
    <n v="4210"/>
    <x v="0"/>
    <s v="7000"/>
    <x v="11"/>
    <x v="11"/>
    <s v="7910"/>
    <n v="7911"/>
    <s v="Neva-810"/>
    <s v="ARA-WP / ESTIMACION COSTO DE INVERSION - NIVEL INGENIERIA BÁSICA - REV. C  -  Para aprobación - 16 Noviembre 2007 "/>
    <x v="0"/>
    <x v="0"/>
  </r>
  <r>
    <n v="4000"/>
    <n v="4211"/>
    <s v="Cable EVALEX -M o similar Tensión de Servicio 600 V, Temperatura de Servicio 90ºC, 1*3/C # 14 AWG"/>
    <s v="tipo EVALEX -M o similar Tensión de Servicio 600 V, Temperatura de Servicio 90ºC, 1*3/C # 14 AWG"/>
    <x v="5"/>
    <n v="8310"/>
    <m/>
    <n v="1662"/>
    <n v="33240"/>
    <n v="0"/>
    <n v="22985.46"/>
    <n v="56225.46"/>
    <m/>
    <n v="4000"/>
    <n v="4200"/>
    <n v="4210"/>
    <x v="0"/>
    <s v="7000"/>
    <x v="11"/>
    <x v="11"/>
    <s v="7910"/>
    <n v="7913"/>
    <s v="Neva-810"/>
    <s v="ARA-WP / ESTIMACION COSTO DE INVERSION - NIVEL INGENIERIA BÁSICA - REV. C  -  Para aprobación - 16 Noviembre 2007 "/>
    <x v="0"/>
    <x v="0"/>
  </r>
  <r>
    <n v="4000"/>
    <n v="4211"/>
    <s v="Cable EVALEX -M o similar Tensión de Servicio 600 V, Temperatura de Servicio 90ºC, 1*4/C # 12 AWG"/>
    <s v="tipo EVALEX -M o similar Tensión de Servicio 600 V, Temperatura de Servicio 90ºC, 1*4/C # 12 AWG"/>
    <x v="5"/>
    <n v="3885"/>
    <m/>
    <n v="582.75"/>
    <n v="15540"/>
    <n v="0"/>
    <n v="8059.4324999999999"/>
    <n v="23599.432499999999"/>
    <m/>
    <n v="4000"/>
    <n v="4200"/>
    <n v="4210"/>
    <x v="0"/>
    <s v="7000"/>
    <x v="11"/>
    <x v="11"/>
    <s v="7910"/>
    <n v="7913"/>
    <s v="Neva-810"/>
    <s v="ARA-WP / ESTIMACION COSTO DE INVERSION - NIVEL INGENIERIA BÁSICA - REV. C  -  Para aprobación - 16 Noviembre 2007 "/>
    <x v="0"/>
    <x v="0"/>
  </r>
  <r>
    <n v="4000"/>
    <n v="4211"/>
    <s v="Cable EVALEX -M o similar Tensión de Servicio 600 V, Temperatura de Servicio 90ºC, 1*5/C # 14 AWG"/>
    <s v="tipo EVALEX -M o similar Tensión de Servicio 600 V, Temperatura de Servicio 90ºC, 1*5/C # 14 AWG"/>
    <x v="5"/>
    <n v="4680"/>
    <m/>
    <n v="1404"/>
    <n v="28080"/>
    <n v="0"/>
    <n v="19417.32"/>
    <n v="47497.32"/>
    <m/>
    <n v="4000"/>
    <n v="4200"/>
    <n v="4210"/>
    <x v="0"/>
    <s v="7000"/>
    <x v="11"/>
    <x v="11"/>
    <s v="7910"/>
    <n v="7913"/>
    <s v="Neva-810"/>
    <s v="ARA-WP / ESTIMACION COSTO DE INVERSION - NIVEL INGENIERIA BÁSICA - REV. C  -  Para aprobación - 16 Noviembre 2007 "/>
    <x v="0"/>
    <x v="0"/>
  </r>
  <r>
    <n v="4000"/>
    <n v="4211"/>
    <s v="Calefactor eléctrico equipado con conjunto de control  (Potencia 28,5 kw/un)"/>
    <s v="Calefactor eléctrico equipado con conjunto de control  (Potencia 28,5 kw/un)"/>
    <x v="4"/>
    <n v="64"/>
    <m/>
    <n v="1280"/>
    <n v="0"/>
    <n v="243187.20000000001"/>
    <n v="19200"/>
    <n v="262387.20000000001"/>
    <m/>
    <n v="4000"/>
    <n v="4200"/>
    <n v="4210"/>
    <x v="0"/>
    <s v="7000"/>
    <x v="12"/>
    <x v="12"/>
    <s v="7950"/>
    <n v="7950"/>
    <s v="Neva-810"/>
    <s v="ARA-WP / ESTIMACION COSTO DE INVERSION - NIVEL INGENIERIA BÁSICA - REV. C  -  Para aprobación - 16 Noviembre 2007 "/>
    <x v="0"/>
    <x v="0"/>
  </r>
  <r>
    <n v="4000"/>
    <n v="4211"/>
    <s v="Camarillas"/>
    <s v="Camarillas"/>
    <x v="5"/>
    <m/>
    <m/>
    <n v="300"/>
    <n v="4500"/>
    <n v="0"/>
    <n v="4047"/>
    <n v="8547"/>
    <m/>
    <n v="4000"/>
    <n v="4200"/>
    <n v="4210"/>
    <x v="0"/>
    <s v="7000"/>
    <x v="11"/>
    <x v="11"/>
    <s v="7930"/>
    <n v="7930"/>
    <s v="Neva-810"/>
    <s v="ARA-WP / ESTIMACION COSTO DE INVERSION - NIVEL INGENIERIA BÁSICA - REV. C  -  Para aprobación - 16 Noviembre 2007 "/>
    <x v="0"/>
    <x v="0"/>
  </r>
  <r>
    <n v="4000"/>
    <n v="4211"/>
    <s v="Canaleta Legrand 100X50 mm"/>
    <s v="Canaleta Legrand 100X50 mm"/>
    <x v="5"/>
    <m/>
    <m/>
    <n v="1"/>
    <n v="1720"/>
    <n v="0"/>
    <n v="13.49"/>
    <n v="1733.49"/>
    <m/>
    <n v="4000"/>
    <n v="4200"/>
    <n v="4210"/>
    <x v="0"/>
    <s v="7000"/>
    <x v="11"/>
    <x v="11"/>
    <s v="7810"/>
    <n v="7810"/>
    <s v="Neva-810"/>
    <s v="ARA-WP / ESTIMACION COSTO DE INVERSION - NIVEL INGENIERIA BÁSICA - REV. C  -  Para aprobación - 16 Noviembre 2007 "/>
    <x v="0"/>
    <x v="0"/>
  </r>
  <r>
    <n v="4000"/>
    <n v="4211"/>
    <s v="Cathodic Protection"/>
    <s v="Sistema de Protección Catódica Tanque de agua(Estanques TK: 09, 10, 11 y 19) "/>
    <x v="4"/>
    <n v="1"/>
    <m/>
    <n v="150"/>
    <n v="0"/>
    <n v="23850"/>
    <n v="2023.5"/>
    <n v="25873.5"/>
    <m/>
    <n v="4000"/>
    <n v="4200"/>
    <n v="4210"/>
    <x v="0"/>
    <s v="7000"/>
    <x v="12"/>
    <x v="12"/>
    <s v="7510"/>
    <n v="7510"/>
    <s v="Neva-810"/>
    <s v="ARA-WP / ESTIMACION COSTO DE INVERSION - NIVEL INGENIERIA BÁSICA - REV. C  -  Para aprobación - 16 Noviembre 2007 "/>
    <x v="0"/>
    <x v="0"/>
  </r>
  <r>
    <n v="4000"/>
    <n v="4211"/>
    <s v="Centro de Control de Motores 400V, 1200A, 7 Columnas. "/>
    <s v="Centro de Control de Motores 400V, 1200A, 7 Columnas. "/>
    <x v="4"/>
    <n v="7"/>
    <m/>
    <n v="1400"/>
    <n v="0"/>
    <n v="327600"/>
    <n v="18886"/>
    <n v="346486"/>
    <m/>
    <n v="4000"/>
    <n v="4200"/>
    <n v="4210"/>
    <x v="0"/>
    <s v="7000"/>
    <x v="12"/>
    <x v="12"/>
    <s v="7610"/>
    <n v="7610"/>
    <s v="Neva-810"/>
    <s v="ARA-WP / ESTIMACION COSTO DE INVERSION - NIVEL INGENIERIA BÁSICA - REV. C  -  Para aprobación - 16 Noviembre 2007 "/>
    <x v="0"/>
    <x v="0"/>
  </r>
  <r>
    <n v="4000"/>
    <n v="4211"/>
    <s v="Conduit - GRS 1 &quot; ANSI 80.1"/>
    <s v="Conduit Ac. Galvanizado 1 &quot; ANSI 80.1"/>
    <x v="5"/>
    <m/>
    <m/>
    <n v="800"/>
    <n v="6400"/>
    <n v="0"/>
    <n v="10792"/>
    <n v="17192"/>
    <m/>
    <n v="4000"/>
    <n v="4200"/>
    <n v="4210"/>
    <x v="0"/>
    <s v="7000"/>
    <x v="11"/>
    <x v="11"/>
    <s v="7820"/>
    <n v="7821"/>
    <s v="Neva-810"/>
    <s v="ARA-WP / ESTIMACION COSTO DE INVERSION - NIVEL INGENIERIA BÁSICA - REV. C  -  Para aprobación - 16 Noviembre 2007 "/>
    <x v="0"/>
    <x v="0"/>
  </r>
  <r>
    <n v="4000"/>
    <n v="4211"/>
    <s v="Conduit - GRS 1 1/2&quot; ANSI 80.1"/>
    <s v="Conduit Ac. Galvanizado 1 1/2&quot; ANSI 80.1"/>
    <x v="5"/>
    <m/>
    <m/>
    <n v="200"/>
    <n v="2600"/>
    <n v="0"/>
    <n v="2698"/>
    <n v="5298"/>
    <m/>
    <n v="4000"/>
    <n v="4200"/>
    <n v="4210"/>
    <x v="0"/>
    <s v="7000"/>
    <x v="11"/>
    <x v="11"/>
    <s v="7820"/>
    <n v="7821"/>
    <s v="Neva-810"/>
    <s v="ARA-WP / ESTIMACION COSTO DE INVERSION - NIVEL INGENIERIA BÁSICA - REV. C  -  Para aprobación - 16 Noviembre 2007 "/>
    <x v="0"/>
    <x v="0"/>
  </r>
  <r>
    <n v="4000"/>
    <n v="4211"/>
    <s v="Conduit - GRS 1 1/2&quot; ANSI 80.1"/>
    <s v="Conduit Ac. Galvanizado 1 1/2&quot; ANSI 80.1"/>
    <x v="5"/>
    <m/>
    <m/>
    <n v="1000"/>
    <n v="13000"/>
    <n v="0"/>
    <n v="13490"/>
    <n v="26490"/>
    <m/>
    <n v="4000"/>
    <n v="4200"/>
    <n v="4210"/>
    <x v="0"/>
    <s v="7000"/>
    <x v="11"/>
    <x v="11"/>
    <s v="7820"/>
    <n v="7821"/>
    <s v="Neva-810"/>
    <s v="ARA-WP / ESTIMACION COSTO DE INVERSION - NIVEL INGENIERIA BÁSICA - REV. C  -  Para aprobación - 16 Noviembre 2007 "/>
    <x v="0"/>
    <x v="0"/>
  </r>
  <r>
    <n v="4000"/>
    <n v="4211"/>
    <s v="Conduit - GRS 1&quot;"/>
    <s v="CAG 1&quot;"/>
    <x v="5"/>
    <m/>
    <m/>
    <n v="2000"/>
    <n v="16000"/>
    <n v="0"/>
    <n v="26980"/>
    <n v="42980"/>
    <m/>
    <n v="4000"/>
    <n v="4200"/>
    <n v="4210"/>
    <x v="0"/>
    <s v="7000"/>
    <x v="11"/>
    <x v="11"/>
    <s v="7820"/>
    <n v="7821"/>
    <s v="Neva-810"/>
    <s v="ARA-WP / ESTIMACION COSTO DE INVERSION - NIVEL INGENIERIA BÁSICA - REV. C  -  Para aprobación - 16 Noviembre 2007 "/>
    <x v="0"/>
    <x v="0"/>
  </r>
  <r>
    <n v="4000"/>
    <n v="4211"/>
    <s v="Conduit - GRS 3/4&quot;"/>
    <s v="CAG 3/4&quot;"/>
    <x v="5"/>
    <m/>
    <m/>
    <n v="5200"/>
    <n v="31200"/>
    <n v="0"/>
    <n v="70148"/>
    <n v="101348"/>
    <m/>
    <n v="4000"/>
    <n v="4200"/>
    <n v="4210"/>
    <x v="0"/>
    <s v="7000"/>
    <x v="11"/>
    <x v="11"/>
    <s v="7820"/>
    <n v="7821"/>
    <s v="Neva-810"/>
    <s v="ARA-WP / ESTIMACION COSTO DE INVERSION - NIVEL INGENIERIA BÁSICA - REV. C  -  Para aprobación - 16 Noviembre 2007 "/>
    <x v="0"/>
    <x v="0"/>
  </r>
  <r>
    <n v="4000"/>
    <n v="4211"/>
    <s v="Conduit - GRS 3/4&quot;"/>
    <s v="CAG 3/4&quot;"/>
    <x v="5"/>
    <m/>
    <m/>
    <n v="6100"/>
    <n v="36600"/>
    <n v="0"/>
    <n v="82289"/>
    <n v="118889"/>
    <m/>
    <n v="4000"/>
    <n v="4200"/>
    <n v="4210"/>
    <x v="0"/>
    <s v="7000"/>
    <x v="11"/>
    <x v="11"/>
    <s v="7820"/>
    <n v="7821"/>
    <s v="Neva-810"/>
    <s v="ARA-WP / ESTIMACION COSTO DE INVERSION - NIVEL INGENIERIA BÁSICA - REV. C  -  Para aprobación - 16 Noviembre 2007 "/>
    <x v="0"/>
    <x v="0"/>
  </r>
  <r>
    <n v="4000"/>
    <n v="4211"/>
    <s v="Conduit - GRS 3/4&quot;"/>
    <s v="Conduits CAG 3/4&quot;"/>
    <x v="5"/>
    <m/>
    <m/>
    <n v="790"/>
    <n v="4740"/>
    <n v="0"/>
    <n v="10657.1"/>
    <n v="15397.1"/>
    <m/>
    <n v="4000"/>
    <n v="4200"/>
    <n v="4210"/>
    <x v="0"/>
    <s v="7000"/>
    <x v="11"/>
    <x v="11"/>
    <s v="7820"/>
    <n v="7821"/>
    <s v="Neva-810"/>
    <s v="ARA-WP / ESTIMACION COSTO DE INVERSION - NIVEL INGENIERIA BÁSICA - REV. C  -  Para aprobación - 16 Noviembre 2007 "/>
    <x v="0"/>
    <x v="0"/>
  </r>
  <r>
    <n v="4000"/>
    <n v="4211"/>
    <s v="Conduit - GRS 3/4&quot; ANSI C80-1"/>
    <s v="Conduit Rígido de Acero Galvanizado, ANSI C80-1. Diámetro 3/4&quot;"/>
    <x v="5"/>
    <m/>
    <m/>
    <n v="1546"/>
    <n v="9276"/>
    <n v="0"/>
    <n v="21381.18"/>
    <n v="30657.18"/>
    <m/>
    <n v="4000"/>
    <n v="4200"/>
    <n v="4210"/>
    <x v="0"/>
    <s v="7000"/>
    <x v="11"/>
    <x v="11"/>
    <s v="7820"/>
    <n v="7821"/>
    <s v="Neva-810"/>
    <s v="ARA-WP / ESTIMACION COSTO DE INVERSION - NIVEL INGENIERIA BÁSICA - REV. C  -  Para aprobación - 16 Noviembre 2007 "/>
    <x v="0"/>
    <x v="0"/>
  </r>
  <r>
    <n v="4000"/>
    <n v="4211"/>
    <s v="Conduit Flexible Metálico Revestido con PVC. Diámetro 1/2&quot;"/>
    <s v="Conduit Flexible Metálico Revestido con PVC. Diámetro 1/2&quot;"/>
    <x v="5"/>
    <m/>
    <m/>
    <n v="79"/>
    <n v="790"/>
    <n v="0"/>
    <n v="1092.57"/>
    <n v="1882.57"/>
    <m/>
    <n v="4000"/>
    <n v="4200"/>
    <n v="4210"/>
    <x v="0"/>
    <s v="7000"/>
    <x v="11"/>
    <x v="11"/>
    <s v="7820"/>
    <n v="7821"/>
    <s v="Neva-810"/>
    <s v="ARA-WP / ESTIMACION COSTO DE INVERSION - NIVEL INGENIERIA BÁSICA - REV. C  -  Para aprobación - 16 Noviembre 2007 "/>
    <x v="0"/>
    <x v="0"/>
  </r>
  <r>
    <n v="4000"/>
    <n v="4211"/>
    <s v="Conexiones termofusiones"/>
    <s v="Conexiones termofusiones"/>
    <x v="5"/>
    <m/>
    <m/>
    <n v="78"/>
    <n v="3250"/>
    <n v="0"/>
    <n v="1052.22"/>
    <n v="4302.22"/>
    <m/>
    <n v="4000"/>
    <n v="4200"/>
    <n v="4210"/>
    <x v="0"/>
    <s v="7000"/>
    <x v="11"/>
    <x v="11"/>
    <s v="7780"/>
    <n v="7780"/>
    <s v="Neva-810"/>
    <s v="ARA-WP / ESTIMACION COSTO DE INVERSION - NIVEL INGENIERIA BÁSICA - REV. C  -  Para aprobación - 16 Noviembre 2007 "/>
    <x v="0"/>
    <x v="0"/>
  </r>
  <r>
    <n v="4000"/>
    <n v="4211"/>
    <s v="Diámetro 1&quot;"/>
    <s v="Diámetro 1&quot;"/>
    <x v="5"/>
    <n v="300"/>
    <m/>
    <n v="300"/>
    <n v="2400"/>
    <n v="0"/>
    <n v="4047"/>
    <n v="6447"/>
    <m/>
    <n v="4000"/>
    <n v="4200"/>
    <n v="4210"/>
    <x v="0"/>
    <s v="7000"/>
    <x v="11"/>
    <x v="11"/>
    <s v="7820"/>
    <n v="7829"/>
    <s v="Neva-810"/>
    <s v="ARA-WP / ESTIMACION COSTO DE INVERSION - NIVEL INGENIERIA BÁSICA - REV. C  -  Para aprobación - 16 Noviembre 2007 "/>
    <x v="0"/>
    <x v="0"/>
  </r>
  <r>
    <n v="4000"/>
    <n v="4211"/>
    <s v="Diámetro 1-1/2&quot;"/>
    <s v="Diámetro 1-1/2&quot;"/>
    <x v="5"/>
    <n v="100"/>
    <m/>
    <n v="100"/>
    <n v="1300"/>
    <n v="0"/>
    <n v="1349"/>
    <n v="2649"/>
    <m/>
    <n v="4000"/>
    <n v="4200"/>
    <n v="4210"/>
    <x v="0"/>
    <s v="7000"/>
    <x v="11"/>
    <x v="11"/>
    <s v="7820"/>
    <n v="7829"/>
    <s v="Neva-810"/>
    <s v="ARA-WP / ESTIMACION COSTO DE INVERSION - NIVEL INGENIERIA BÁSICA - REV. C  -  Para aprobación - 16 Noviembre 2007 "/>
    <x v="0"/>
    <x v="0"/>
  </r>
  <r>
    <n v="4000"/>
    <n v="4211"/>
    <s v="Diámetro 2&quot;"/>
    <s v="Diámetro 2&quot;"/>
    <x v="5"/>
    <n v="800"/>
    <m/>
    <n v="800"/>
    <n v="14400"/>
    <n v="0"/>
    <n v="10792"/>
    <n v="25192"/>
    <m/>
    <n v="4000"/>
    <n v="4200"/>
    <n v="4210"/>
    <x v="0"/>
    <s v="7000"/>
    <x v="11"/>
    <x v="11"/>
    <s v="7820"/>
    <n v="7829"/>
    <s v="Neva-810"/>
    <s v="ARA-WP / ESTIMACION COSTO DE INVERSION - NIVEL INGENIERIA BÁSICA - REV. C  -  Para aprobación - 16 Noviembre 2007 "/>
    <x v="0"/>
    <x v="0"/>
  </r>
  <r>
    <n v="4000"/>
    <n v="4211"/>
    <s v="Diámetro 3&quot;"/>
    <s v="Diámetro 3&quot;"/>
    <x v="5"/>
    <n v="100"/>
    <m/>
    <n v="200"/>
    <n v="3600"/>
    <n v="0"/>
    <n v="2698"/>
    <n v="6298"/>
    <m/>
    <n v="4000"/>
    <n v="4200"/>
    <n v="4210"/>
    <x v="0"/>
    <s v="7000"/>
    <x v="11"/>
    <x v="11"/>
    <s v="7820"/>
    <n v="7829"/>
    <s v="Neva-810"/>
    <s v="ARA-WP / ESTIMACION COSTO DE INVERSION - NIVEL INGENIERIA BÁSICA - REV. C  -  Para aprobación - 16 Noviembre 2007 "/>
    <x v="0"/>
    <x v="0"/>
  </r>
  <r>
    <n v="4000"/>
    <n v="4211"/>
    <s v="Diámetro 3/4&quot;"/>
    <s v="Diámetro 3/4&quot;"/>
    <x v="5"/>
    <n v="300"/>
    <m/>
    <n v="300"/>
    <n v="1800"/>
    <n v="0"/>
    <n v="4047"/>
    <n v="5847"/>
    <m/>
    <n v="4000"/>
    <n v="4200"/>
    <n v="4210"/>
    <x v="0"/>
    <s v="7000"/>
    <x v="11"/>
    <x v="11"/>
    <s v="7820"/>
    <n v="7829"/>
    <s v="Neva-810"/>
    <s v="ARA-WP / ESTIMACION COSTO DE INVERSION - NIVEL INGENIERIA BÁSICA - REV. C  -  Para aprobación - 16 Noviembre 2007 "/>
    <x v="0"/>
    <x v="0"/>
  </r>
  <r>
    <n v="4000"/>
    <n v="4211"/>
    <s v="Ducto de Barras 3x5000 A, 400 V, 10 m"/>
    <s v="Ducto de Barras 3x5000 A, 400 V, 10 m"/>
    <x v="4"/>
    <m/>
    <m/>
    <n v="200"/>
    <n v="0"/>
    <n v="90000"/>
    <n v="2698"/>
    <n v="92698"/>
    <m/>
    <n v="4000"/>
    <n v="4200"/>
    <n v="4210"/>
    <x v="0"/>
    <s v="7000"/>
    <x v="12"/>
    <x v="12"/>
    <s v="7250"/>
    <n v="7250"/>
    <s v="Neva-810"/>
    <s v="ARA-WP / ESTIMACION COSTO DE INVERSION - NIVEL INGENIERIA BÁSICA - REV. C  -  Para aprobación - 16 Noviembre 2007 "/>
    <x v="0"/>
    <x v="0"/>
  </r>
  <r>
    <n v="4000"/>
    <n v="4211"/>
    <s v="Electric Tracing Cañerias Area Taller Camiones (Incluye accesorios)"/>
    <s v="Electric Tracing Cañerias Area Taller Camiones (Incluye accesorios)"/>
    <x v="5"/>
    <m/>
    <m/>
    <n v="3666"/>
    <n v="38358"/>
    <n v="0"/>
    <n v="56859.66"/>
    <n v="95217.66"/>
    <m/>
    <n v="4000"/>
    <n v="4200"/>
    <n v="4210"/>
    <x v="0"/>
    <s v="7000"/>
    <x v="11"/>
    <x v="11"/>
    <s v="7950"/>
    <n v="7950"/>
    <s v="Neva-810"/>
    <s v="ARA-WP / ESTIMACION COSTO DE INVERSION - NIVEL INGENIERIA BÁSICA - REV. C  -  Para aprobación - 16 Noviembre 2007 "/>
    <x v="0"/>
    <x v="0"/>
  </r>
  <r>
    <n v="4000"/>
    <n v="4211"/>
    <s v="Enchufes Hembras 2X10A"/>
    <s v="Enchufes Hembras 2X10A"/>
    <x v="5"/>
    <m/>
    <m/>
    <n v="2.5"/>
    <n v="2150"/>
    <n v="0"/>
    <n v="33.725000000000001"/>
    <n v="2183.7249999999999"/>
    <m/>
    <n v="4000"/>
    <n v="4200"/>
    <n v="4210"/>
    <x v="0"/>
    <s v="7000"/>
    <x v="11"/>
    <x v="11"/>
    <s v="7930"/>
    <n v="7930"/>
    <s v="Neva-810"/>
    <s v="ARA-WP / ESTIMACION COSTO DE INVERSION - NIVEL INGENIERIA BÁSICA - REV. C  -  Para aprobación - 16 Noviembre 2007 "/>
    <x v="0"/>
    <x v="0"/>
  </r>
  <r>
    <n v="4000"/>
    <n v="4211"/>
    <s v="Equipos de Emergencia 2*60 W, 3 hrs"/>
    <s v="Equipos de Emergencia 2*60 W, 3 hrs"/>
    <x v="4"/>
    <n v="30"/>
    <m/>
    <n v="30"/>
    <n v="0"/>
    <n v="6993"/>
    <n v="404.7"/>
    <n v="7397.7"/>
    <m/>
    <n v="4000"/>
    <n v="4200"/>
    <n v="4210"/>
    <x v="0"/>
    <s v="7000"/>
    <x v="12"/>
    <x v="12"/>
    <s v="7790"/>
    <n v="7790"/>
    <s v="Neva-810"/>
    <s v="ARA-WP / ESTIMACION COSTO DE INVERSION - NIVEL INGENIERIA BÁSICA - REV. C  -  Para aprobación - 16 Noviembre 2007 "/>
    <x v="0"/>
    <x v="0"/>
  </r>
  <r>
    <n v="4000"/>
    <n v="4211"/>
    <s v="Fluorescente 1*36W Estanca"/>
    <s v="Fluorescente 1*36W Estanca"/>
    <x v="4"/>
    <n v="60"/>
    <m/>
    <n v="60"/>
    <n v="0"/>
    <n v="3780"/>
    <n v="809.4"/>
    <n v="4589.3999999999996"/>
    <m/>
    <n v="4000"/>
    <n v="4200"/>
    <n v="4210"/>
    <x v="0"/>
    <s v="7000"/>
    <x v="12"/>
    <x v="12"/>
    <s v="7720"/>
    <n v="7720"/>
    <s v="Neva-810"/>
    <s v="ARA-WP / ESTIMACION COSTO DE INVERSION - NIVEL INGENIERIA BÁSICA - REV. C  -  Para aprobación - 16 Noviembre 2007 "/>
    <x v="0"/>
    <x v="0"/>
  </r>
  <r>
    <n v="4000"/>
    <n v="4211"/>
    <s v="Foco Embutido Fluorescente 2X26W"/>
    <s v="Foco Embutido Fluorescente 2X26W"/>
    <x v="4"/>
    <n v="58"/>
    <m/>
    <n v="58"/>
    <n v="0"/>
    <n v="3654"/>
    <n v="782.42"/>
    <n v="4436.42"/>
    <m/>
    <n v="4000"/>
    <n v="4200"/>
    <n v="4210"/>
    <x v="0"/>
    <s v="7000"/>
    <x v="12"/>
    <x v="12"/>
    <s v="7720"/>
    <n v="7720"/>
    <s v="Neva-810"/>
    <s v="ARA-WP / ESTIMACION COSTO DE INVERSION - NIVEL INGENIERIA BÁSICA - REV. C  -  Para aprobación - 16 Noviembre 2007 "/>
    <x v="0"/>
    <x v="0"/>
  </r>
  <r>
    <n v="4000"/>
    <n v="4211"/>
    <s v="Grupo Generador Diesel 1500 kVA, F.P. 0,85"/>
    <s v="Grupo Generador Diesel 1500 kVA, F.P. 0,85"/>
    <x v="4"/>
    <n v="2"/>
    <m/>
    <n v="1600"/>
    <n v="0"/>
    <n v="513000"/>
    <n v="21584"/>
    <n v="534584"/>
    <m/>
    <n v="4000"/>
    <n v="4200"/>
    <n v="4210"/>
    <x v="0"/>
    <s v="7000"/>
    <x v="12"/>
    <x v="12"/>
    <s v="7330"/>
    <n v="7330"/>
    <s v="Neva-810"/>
    <s v="ARA-WP / ESTIMACION COSTO DE INVERSION - NIVEL INGENIERIA BÁSICA - REV. C  -  Para aprobación - 16 Noviembre 2007 "/>
    <x v="0"/>
    <x v="0"/>
  </r>
  <r>
    <n v="4000"/>
    <n v="4211"/>
    <s v="Interruptor 9/15"/>
    <s v="Interruptor 9/15"/>
    <x v="5"/>
    <m/>
    <m/>
    <n v="2"/>
    <n v="820"/>
    <n v="0"/>
    <n v="26.98"/>
    <n v="846.98"/>
    <m/>
    <n v="4000"/>
    <n v="4200"/>
    <n v="4210"/>
    <x v="0"/>
    <s v="7000"/>
    <x v="11"/>
    <x v="11"/>
    <s v="7920"/>
    <n v="7924"/>
    <s v="Neva-810"/>
    <s v="ARA-WP / ESTIMACION COSTO DE INVERSION - NIVEL INGENIERIA BÁSICA - REV. C  -  Para aprobación - 16 Noviembre 2007 "/>
    <x v="0"/>
    <x v="0"/>
  </r>
  <r>
    <n v="4000"/>
    <n v="4211"/>
    <s v="Kits de mufas trifásicas cables 3/C #4/0 AWG+G(25kV) Altitud 4.850 m"/>
    <s v="Kits de mufas trifásicas cables 3/C #4/0 AWG+G(25kV) Altitud 4.850 m"/>
    <x v="5"/>
    <m/>
    <m/>
    <n v="200"/>
    <n v="40000"/>
    <n v="0"/>
    <n v="2698"/>
    <n v="42698"/>
    <m/>
    <n v="4000"/>
    <n v="4200"/>
    <n v="4210"/>
    <x v="0"/>
    <s v="7000"/>
    <x v="11"/>
    <x v="11"/>
    <s v="7820"/>
    <n v="7823"/>
    <s v="Neva-810"/>
    <s v="ARA-WP / ESTIMACION COSTO DE INVERSION - NIVEL INGENIERIA BÁSICA - REV. C  -  Para aprobación - 16 Noviembre 2007 "/>
    <x v="0"/>
    <x v="0"/>
  </r>
  <r>
    <n v="4000"/>
    <n v="4211"/>
    <s v="Lightning Arrestor"/>
    <s v="Sistema de Pararrayos"/>
    <x v="4"/>
    <n v="1"/>
    <m/>
    <n v="250"/>
    <n v="0"/>
    <n v="5910.3"/>
    <n v="3372.5"/>
    <n v="9282.7999999999993"/>
    <m/>
    <n v="4000"/>
    <n v="4200"/>
    <n v="4210"/>
    <x v="0"/>
    <s v="7000"/>
    <x v="12"/>
    <x v="12"/>
    <s v="7130"/>
    <n v="7134"/>
    <s v="Neva-810"/>
    <s v="ARA-WP / ESTIMACION COSTO DE INVERSION - NIVEL INGENIERIA BÁSICA - REV. C  -  Para aprobación - 16 Noviembre 2007 "/>
    <x v="0"/>
    <x v="0"/>
  </r>
  <r>
    <n v="4000"/>
    <n v="4211"/>
    <s v="Lighting Transformer 150 kVA, 400/ 400-231 V "/>
    <s v="Transformador de Alumbrado 150 kVA, 400/ 400-231 V "/>
    <x v="4"/>
    <n v="1"/>
    <m/>
    <n v="150"/>
    <n v="0"/>
    <n v="5644.8"/>
    <n v="2023.5"/>
    <n v="7668.3"/>
    <m/>
    <n v="4000"/>
    <n v="4200"/>
    <n v="4210"/>
    <x v="0"/>
    <s v="7000"/>
    <x v="12"/>
    <x v="12"/>
    <s v="7210"/>
    <n v="7212"/>
    <s v="Neva-810"/>
    <s v="ARA-WP / ESTIMACION COSTO DE INVERSION - NIVEL INGENIERIA BÁSICA - REV. C  -  Para aprobación - 16 Noviembre 2007 "/>
    <x v="0"/>
    <x v="0"/>
  </r>
  <r>
    <n v="4000"/>
    <n v="4211"/>
    <s v="Lighting Transformer 150 kVA, 400/ 400-231 V "/>
    <s v="Transformador de Alumbrado 150 kVA, 400/ 400-231 V "/>
    <x v="4"/>
    <n v="1"/>
    <m/>
    <n v="150"/>
    <n v="0"/>
    <n v="5644.8"/>
    <n v="2023.5"/>
    <n v="7668.3"/>
    <m/>
    <n v="4000"/>
    <n v="4200"/>
    <n v="4210"/>
    <x v="0"/>
    <s v="7000"/>
    <x v="12"/>
    <x v="12"/>
    <s v="7210"/>
    <n v="7212"/>
    <s v="Neva-810"/>
    <s v="ARA-WP / ESTIMACION COSTO DE INVERSION - NIVEL INGENIERIA BÁSICA - REV. C  -  Para aprobación - 16 Noviembre 2007 "/>
    <x v="0"/>
    <x v="0"/>
  </r>
  <r>
    <n v="4000"/>
    <n v="4211"/>
    <s v="Luminaria 150 W HM Tipo Campana"/>
    <s v="Luminaria 150 W HM Tipo Campana"/>
    <x v="4"/>
    <n v="120"/>
    <m/>
    <n v="600"/>
    <n v="0"/>
    <n v="17388"/>
    <n v="8094"/>
    <n v="25482"/>
    <m/>
    <n v="4000"/>
    <n v="4200"/>
    <n v="4210"/>
    <x v="0"/>
    <s v="7000"/>
    <x v="12"/>
    <x v="12"/>
    <s v="7710"/>
    <n v="7710"/>
    <s v="Neva-810"/>
    <s v="ARA-WP / ESTIMACION COSTO DE INVERSION - NIVEL INGENIERIA BÁSICA - REV. C  -  Para aprobación - 16 Noviembre 2007 "/>
    <x v="0"/>
    <x v="0"/>
  </r>
  <r>
    <n v="4000"/>
    <n v="4211"/>
    <s v="Luminaria 250 W HM Tipo Campana"/>
    <s v="Luminaria 250 W HM Tipo Campana"/>
    <x v="4"/>
    <n v="22"/>
    <m/>
    <n v="110"/>
    <n v="0"/>
    <n v="2970"/>
    <n v="1483.9"/>
    <n v="4453.8999999999996"/>
    <m/>
    <n v="4000"/>
    <n v="4200"/>
    <n v="4210"/>
    <x v="0"/>
    <s v="7000"/>
    <x v="12"/>
    <x v="12"/>
    <s v="7710"/>
    <n v="7710"/>
    <s v="Neva-810"/>
    <s v="ARA-WP / ESTIMACION COSTO DE INVERSION - NIVEL INGENIERIA BÁSICA - REV. C  -  Para aprobación - 16 Noviembre 2007 "/>
    <x v="0"/>
    <x v="0"/>
  </r>
  <r>
    <n v="4000"/>
    <n v="4211"/>
    <s v="Luminaria 400 W HM Tipo Campana"/>
    <s v="Luminaria 400 W HM Tipo Campana"/>
    <x v="4"/>
    <n v="55"/>
    <m/>
    <n v="55"/>
    <n v="0"/>
    <n v="9900"/>
    <n v="741.95"/>
    <n v="10641.95"/>
    <m/>
    <n v="4000"/>
    <n v="4200"/>
    <n v="4210"/>
    <x v="0"/>
    <s v="7000"/>
    <x v="12"/>
    <x v="12"/>
    <s v="7710"/>
    <n v="7710"/>
    <s v="Neva-810"/>
    <s v="ARA-WP / ESTIMACION COSTO DE INVERSION - NIVEL INGENIERIA BÁSICA - REV. C  -  Para aprobación - 16 Noviembre 2007 "/>
    <x v="0"/>
    <x v="0"/>
  </r>
  <r>
    <n v="4000"/>
    <n v="4211"/>
    <s v="Luminaria Adosada a Muro 150W HPS"/>
    <s v="Luminaria Adosada a Muro 150W HPS"/>
    <x v="4"/>
    <n v="40"/>
    <m/>
    <n v="200"/>
    <n v="0"/>
    <n v="3600"/>
    <n v="2698"/>
    <n v="6298"/>
    <m/>
    <n v="4000"/>
    <n v="4200"/>
    <n v="4210"/>
    <x v="0"/>
    <s v="7000"/>
    <x v="12"/>
    <x v="12"/>
    <s v="7710"/>
    <n v="7710"/>
    <s v="Neva-810"/>
    <s v="ARA-WP / ESTIMACION COSTO DE INVERSION - NIVEL INGENIERIA BÁSICA - REV. C  -  Para aprobación - 16 Noviembre 2007 "/>
    <x v="0"/>
    <x v="0"/>
  </r>
  <r>
    <n v="4000"/>
    <n v="4211"/>
    <s v="Luminaria Fl. Emergencia Señalética"/>
    <s v="Luminaria Fl. Emergencia Señalética"/>
    <x v="4"/>
    <n v="100"/>
    <m/>
    <n v="100"/>
    <n v="0"/>
    <n v="9000"/>
    <n v="1349"/>
    <n v="10349"/>
    <m/>
    <n v="4000"/>
    <n v="4200"/>
    <n v="4210"/>
    <x v="0"/>
    <s v="7000"/>
    <x v="12"/>
    <x v="12"/>
    <s v="7710"/>
    <n v="7710"/>
    <s v="Neva-810"/>
    <s v="ARA-WP / ESTIMACION COSTO DE INVERSION - NIVEL INGENIERIA BÁSICA - REV. C  -  Para aprobación - 16 Noviembre 2007 "/>
    <x v="0"/>
    <x v="0"/>
  </r>
  <r>
    <n v="4000"/>
    <n v="4211"/>
    <s v="Luminaria Fluorescente embutida 3X18W"/>
    <s v="Luminaria Fluorescente embutida 3X18W"/>
    <x v="4"/>
    <n v="507"/>
    <m/>
    <n v="507"/>
    <n v="0"/>
    <n v="45630"/>
    <n v="6839.43"/>
    <n v="52469.43"/>
    <m/>
    <n v="4000"/>
    <n v="4200"/>
    <n v="4210"/>
    <x v="0"/>
    <s v="7000"/>
    <x v="12"/>
    <x v="12"/>
    <s v="7720"/>
    <n v="7720"/>
    <s v="Neva-810"/>
    <s v="ARA-WP / ESTIMACION COSTO DE INVERSION - NIVEL INGENIERIA BÁSICA - REV. C  -  Para aprobación - 16 Noviembre 2007 "/>
    <x v="0"/>
    <x v="0"/>
  </r>
  <r>
    <n v="4000"/>
    <n v="4211"/>
    <s v="Luminaria Fluorescente embutida 3X18W con kit de emergencia"/>
    <s v="Luminaria Fluorescente embutida 3X18W con kit de emergencia"/>
    <x v="4"/>
    <n v="83"/>
    <m/>
    <n v="83"/>
    <n v="0"/>
    <n v="7470"/>
    <n v="1119.67"/>
    <n v="8589.67"/>
    <m/>
    <n v="4000"/>
    <n v="4200"/>
    <n v="4210"/>
    <x v="0"/>
    <s v="7000"/>
    <x v="12"/>
    <x v="12"/>
    <s v="7790"/>
    <n v="7790"/>
    <s v="Neva-810"/>
    <s v="ARA-WP / ESTIMACION COSTO DE INVERSION - NIVEL INGENIERIA BÁSICA - REV. C  -  Para aprobación - 16 Noviembre 2007 "/>
    <x v="0"/>
    <x v="0"/>
  </r>
  <r>
    <n v="4000"/>
    <n v="4211"/>
    <s v="Luminaria Fluorescente sobrepuesta 2X36W"/>
    <s v="Luminaria Fluorescente sobrepuesta 2X36W"/>
    <x v="4"/>
    <n v="133"/>
    <m/>
    <n v="133"/>
    <n v="0"/>
    <n v="9576"/>
    <n v="1794.17"/>
    <n v="11370.17"/>
    <m/>
    <n v="4000"/>
    <n v="4200"/>
    <n v="4210"/>
    <x v="0"/>
    <s v="7000"/>
    <x v="12"/>
    <x v="12"/>
    <s v="7720"/>
    <n v="7720"/>
    <s v="Neva-810"/>
    <s v="ARA-WP / ESTIMACION COSTO DE INVERSION - NIVEL INGENIERIA BÁSICA - REV. C  -  Para aprobación - 16 Noviembre 2007 "/>
    <x v="0"/>
    <x v="0"/>
  </r>
  <r>
    <n v="4000"/>
    <n v="4211"/>
    <s v="Luminaria Fluorescente sobrepuesta 2X36W con kit de emergencia"/>
    <s v="Luminaria Fluorescente sobrepuesta 2X36W con kit de emergencia"/>
    <x v="4"/>
    <n v="35"/>
    <m/>
    <n v="35"/>
    <n v="0"/>
    <n v="3150"/>
    <n v="472.15"/>
    <n v="3622.15"/>
    <m/>
    <n v="4000"/>
    <n v="4200"/>
    <n v="4210"/>
    <x v="0"/>
    <s v="7000"/>
    <x v="12"/>
    <x v="12"/>
    <s v="7790"/>
    <n v="7790"/>
    <s v="Neva-810"/>
    <s v="ARA-WP / ESTIMACION COSTO DE INVERSION - NIVEL INGENIERIA BÁSICA - REV. C  -  Para aprobación - 16 Noviembre 2007 "/>
    <x v="0"/>
    <x v="0"/>
  </r>
  <r>
    <n v="4000"/>
    <n v="4211"/>
    <s v="Luminaria Fluorescente sobrepuesta 3X18W"/>
    <s v="Luminaria Fluorescente sobrepuesta 3X18W"/>
    <x v="4"/>
    <n v="142"/>
    <m/>
    <n v="142"/>
    <n v="0"/>
    <n v="12780"/>
    <n v="1915.58"/>
    <n v="14695.58"/>
    <m/>
    <n v="4000"/>
    <n v="4200"/>
    <n v="4210"/>
    <x v="0"/>
    <s v="7000"/>
    <x v="12"/>
    <x v="12"/>
    <s v="7720"/>
    <n v="7720"/>
    <s v="Neva-810"/>
    <s v="ARA-WP / ESTIMACION COSTO DE INVERSION - NIVEL INGENIERIA BÁSICA - REV. C  -  Para aprobación - 16 Noviembre 2007 "/>
    <x v="0"/>
    <x v="0"/>
  </r>
  <r>
    <n v="4000"/>
    <n v="4211"/>
    <s v="Luminaria Fluorescente sobrepuesta 3X18W con kit de emergencia"/>
    <s v="Luminaria Fluorescente sobrepuesta 3X18W con kit de emergencia"/>
    <x v="4"/>
    <n v="24"/>
    <m/>
    <n v="24"/>
    <n v="0"/>
    <n v="2160"/>
    <n v="323.76"/>
    <n v="2483.7600000000002"/>
    <m/>
    <n v="4000"/>
    <n v="4200"/>
    <n v="4210"/>
    <x v="0"/>
    <s v="7000"/>
    <x v="12"/>
    <x v="12"/>
    <s v="7790"/>
    <n v="7790"/>
    <s v="Neva-810"/>
    <s v="ARA-WP / ESTIMACION COSTO DE INVERSION - NIVEL INGENIERIA BÁSICA - REV. C  -  Para aprobación - 16 Noviembre 2007 "/>
    <x v="0"/>
    <x v="0"/>
  </r>
  <r>
    <n v="4000"/>
    <n v="4211"/>
    <s v="Luminaria Tipo Alumbrado público 400 W HPS"/>
    <s v="Luminaria Tipo Alumbrado público 400 W HPS"/>
    <x v="4"/>
    <n v="50"/>
    <m/>
    <n v="50"/>
    <n v="0"/>
    <n v="9000"/>
    <n v="674.5"/>
    <n v="9674.5"/>
    <m/>
    <n v="4000"/>
    <n v="4200"/>
    <n v="4210"/>
    <x v="0"/>
    <s v="7000"/>
    <x v="12"/>
    <x v="12"/>
    <s v="7710"/>
    <n v="7710"/>
    <s v="Neva-810"/>
    <s v="ARA-WP / ESTIMACION COSTO DE INVERSION - NIVEL INGENIERIA BÁSICA - REV. C  -  Para aprobación - 16 Noviembre 2007 "/>
    <x v="0"/>
    <x v="0"/>
  </r>
  <r>
    <n v="4000"/>
    <n v="4211"/>
    <s v="Poste 10 m con un foco de 400 W"/>
    <s v="Poste 10 m con un foco de 400 W"/>
    <x v="4"/>
    <m/>
    <m/>
    <n v="180"/>
    <n v="0"/>
    <n v="16200"/>
    <n v="2428.1999999999998"/>
    <n v="18628.2"/>
    <m/>
    <n v="4000"/>
    <n v="4200"/>
    <n v="4210"/>
    <x v="0"/>
    <s v="7000"/>
    <x v="12"/>
    <x v="12"/>
    <s v="7110"/>
    <n v="7112"/>
    <s v="Neva-810"/>
    <s v="ARA-WP / ESTIMACION COSTO DE INVERSION - NIVEL INGENIERIA BÁSICA - REV. C  -  Para aprobación - 16 Noviembre 2007 "/>
    <x v="0"/>
    <x v="0"/>
  </r>
  <r>
    <n v="4000"/>
    <n v="4211"/>
    <s v="Reflector 400 W HM"/>
    <s v="Reflector 400 W HM"/>
    <x v="4"/>
    <n v="55"/>
    <m/>
    <n v="55"/>
    <n v="0"/>
    <n v="9900"/>
    <n v="741.95"/>
    <n v="10641.95"/>
    <m/>
    <n v="4000"/>
    <n v="4200"/>
    <n v="4210"/>
    <x v="0"/>
    <s v="7000"/>
    <x v="12"/>
    <x v="12"/>
    <s v="7710"/>
    <n v="7710"/>
    <s v="Neva-810"/>
    <s v="ARA-WP / ESTIMACION COSTO DE INVERSION - NIVEL INGENIERIA BÁSICA - REV. C  -  Para aprobación - 16 Noviembre 2007 "/>
    <x v="0"/>
    <x v="0"/>
  </r>
  <r>
    <n v="4000"/>
    <n v="4211"/>
    <s v="Retape"/>
    <s v="Retape"/>
    <x v="5"/>
    <m/>
    <m/>
    <n v="2000"/>
    <n v="0"/>
    <n v="0"/>
    <n v="14100"/>
    <n v="14100"/>
    <m/>
    <n v="4000"/>
    <n v="4200"/>
    <n v="4210"/>
    <x v="0"/>
    <m/>
    <x v="10"/>
    <x v="10"/>
    <m/>
    <n v="7281"/>
    <s v="Neva-810"/>
    <s v="ARA-WP / ESTIMACION COSTO DE INVERSION - NIVEL INGENIERIA BÁSICA - REV. C  -  Para aprobación - 16 Noviembre 2007 "/>
    <x v="0"/>
    <x v="0"/>
  </r>
  <r>
    <n v="4000"/>
    <n v="4211"/>
    <s v="Retape"/>
    <s v="Retape"/>
    <x v="5"/>
    <m/>
    <m/>
    <n v="106"/>
    <n v="0"/>
    <n v="0"/>
    <n v="747.3"/>
    <n v="747.3"/>
    <m/>
    <n v="4000"/>
    <n v="4200"/>
    <n v="4210"/>
    <x v="0"/>
    <m/>
    <x v="10"/>
    <x v="10"/>
    <m/>
    <n v="7281"/>
    <s v="Neva-810"/>
    <s v="ARA-WP / ESTIMACION COSTO DE INVERSION - NIVEL INGENIERIA BÁSICA - REV. C  -  Para aprobación - 16 Noviembre 2007 "/>
    <x v="0"/>
    <x v="0"/>
  </r>
  <r>
    <n v="4000"/>
    <n v="4211"/>
    <s v="Safety Switch 200A, 400 V Nema 4 sin fusibles"/>
    <s v="Safety Switch 200A, 400 V Nema 4 sin fusibles"/>
    <x v="4"/>
    <n v="3"/>
    <m/>
    <n v="60"/>
    <n v="0"/>
    <n v="21600"/>
    <n v="809.4"/>
    <n v="22409.4"/>
    <m/>
    <n v="4000"/>
    <n v="4200"/>
    <n v="4210"/>
    <x v="0"/>
    <s v="7000"/>
    <x v="12"/>
    <x v="12"/>
    <s v="7510"/>
    <n v="7510"/>
    <s v="Neva-810"/>
    <s v="ARA-WP / ESTIMACION COSTO DE INVERSION - NIVEL INGENIERIA BÁSICA - REV. C  -  Para aprobación - 16 Noviembre 2007 "/>
    <x v="0"/>
    <x v="0"/>
  </r>
  <r>
    <n v="4000"/>
    <n v="4211"/>
    <s v="Switchgear 400 V, 5000A, 2 entrada, 12 salidas (Equipo corresponde a S/E Principal 230 kV)"/>
    <s v="Switchgear 400 V, 5000A, 2 entrada, 12 salidas (Equipo corresponde a S/E Principal 230 kV)"/>
    <x v="4"/>
    <n v="1"/>
    <m/>
    <n v="800"/>
    <n v="0"/>
    <n v="171000"/>
    <n v="10792"/>
    <n v="181792"/>
    <m/>
    <n v="4000"/>
    <n v="4200"/>
    <n v="4210"/>
    <x v="0"/>
    <s v="7000"/>
    <x v="12"/>
    <x v="12"/>
    <s v="7230"/>
    <n v="7230"/>
    <s v="Neva-810"/>
    <s v="ARA-WP / ESTIMACION COSTO DE INVERSION - NIVEL INGENIERIA BÁSICA - REV. C  -  Para aprobación - 16 Noviembre 2007 "/>
    <x v="0"/>
    <x v="0"/>
  </r>
  <r>
    <n v="4000"/>
    <n v="4211"/>
    <s v="Tablero de enchufes 2 ench. 3x32A, 380V 2 Ench. 16A, 220 V"/>
    <s v="Tablero de enchufes 2 ench. 3x32A, 380V 2 Ench. 16A, 220 V"/>
    <x v="4"/>
    <n v="15"/>
    <m/>
    <n v="225"/>
    <n v="0"/>
    <n v="11637"/>
    <n v="3035.25"/>
    <n v="14672.25"/>
    <m/>
    <n v="4000"/>
    <n v="4200"/>
    <n v="4210"/>
    <x v="0"/>
    <s v="7000"/>
    <x v="12"/>
    <x v="12"/>
    <s v="7260"/>
    <n v="7260"/>
    <s v="Neva-810"/>
    <s v="ARA-WP / ESTIMACION COSTO DE INVERSION - NIVEL INGENIERIA BÁSICA - REV. C  -  Para aprobación - 16 Noviembre 2007 "/>
    <x v="0"/>
    <x v="0"/>
  </r>
  <r>
    <n v="4000"/>
    <n v="4211"/>
    <s v="Tablero de enchufes 2 ench. 3x32A, 380V 2 Ench. 16A, 220 V"/>
    <s v="Tablero de enchufes 2 ench. 3x32A, 380V 2 Ench. 16A, 220 V"/>
    <x v="4"/>
    <n v="30"/>
    <m/>
    <n v="1350"/>
    <n v="0"/>
    <n v="23274"/>
    <n v="18211.5"/>
    <n v="41485.5"/>
    <m/>
    <n v="4000"/>
    <n v="4200"/>
    <n v="4210"/>
    <x v="0"/>
    <s v="7000"/>
    <x v="12"/>
    <x v="12"/>
    <s v="7260"/>
    <n v="7260"/>
    <s v="Neva-810"/>
    <s v="ARA-WP / ESTIMACION COSTO DE INVERSION - NIVEL INGENIERIA BÁSICA - REV. C  -  Para aprobación - 16 Noviembre 2007 "/>
    <x v="0"/>
    <x v="0"/>
  </r>
  <r>
    <n v="4000"/>
    <n v="4211"/>
    <s v="Tablero de enchufes 2 ench. 3x32A, 380V 2 Ench. 32A, 24 VCC"/>
    <s v="Tablero de enchufes 2 ench. 3x32A, 380V 2 Ench. 32A, 24 VCC"/>
    <x v="4"/>
    <n v="15"/>
    <m/>
    <n v="675"/>
    <n v="0"/>
    <n v="12150"/>
    <n v="9105.75"/>
    <n v="21255.75"/>
    <m/>
    <n v="4000"/>
    <n v="4200"/>
    <n v="4210"/>
    <x v="0"/>
    <s v="7000"/>
    <x v="12"/>
    <x v="12"/>
    <s v="7260"/>
    <n v="7260"/>
    <s v="Neva-810"/>
    <s v="ARA-WP / ESTIMACION COSTO DE INVERSION - NIVEL INGENIERIA BÁSICA - REV. C  -  Para aprobación - 16 Noviembre 2007 "/>
    <x v="0"/>
    <x v="0"/>
  </r>
  <r>
    <n v="4000"/>
    <n v="4211"/>
    <s v="Tablero Distribución de Alumbrado 380-231 V, Edificio Oficinas 1º piso a 5º piso"/>
    <m/>
    <x v="4"/>
    <n v="5"/>
    <m/>
    <n v="150"/>
    <n v="0"/>
    <n v="5400"/>
    <n v="2023.5"/>
    <n v="7423.5"/>
    <m/>
    <n v="4000"/>
    <n v="4200"/>
    <n v="4210"/>
    <x v="0"/>
    <s v="7000"/>
    <x v="12"/>
    <x v="12"/>
    <s v="7260"/>
    <n v="7260"/>
    <s v="Neva-810"/>
    <s v="ARA-WP / ESTIMACION COSTO DE INVERSION - NIVEL INGENIERIA BÁSICA - REV. C  -  Para aprobación - 16 Noviembre 2007 "/>
    <x v="0"/>
    <x v="0"/>
  </r>
  <r>
    <n v="4000"/>
    <n v="4211"/>
    <s v="Tablero Distribución de Alumbrado 380-231 V, Taller de Camiones"/>
    <m/>
    <x v="4"/>
    <n v="2"/>
    <m/>
    <n v="60"/>
    <n v="0"/>
    <n v="2160"/>
    <n v="809.4"/>
    <n v="2969.4"/>
    <m/>
    <n v="4000"/>
    <n v="4200"/>
    <n v="4210"/>
    <x v="0"/>
    <s v="7000"/>
    <x v="12"/>
    <x v="12"/>
    <s v="7260"/>
    <n v="7260"/>
    <s v="Neva-810"/>
    <s v="ARA-WP / ESTIMACION COSTO DE INVERSION - NIVEL INGENIERIA BÁSICA - REV. C  -  Para aprobación - 16 Noviembre 2007 "/>
    <x v="0"/>
    <x v="0"/>
  </r>
  <r>
    <n v="4000"/>
    <n v="4211"/>
    <s v="Tablero Distribución de Fuerza 380-231 V, Edificio Oficinas 1º piso a 5º piso"/>
    <m/>
    <x v="4"/>
    <n v="5"/>
    <m/>
    <n v="150"/>
    <n v="0"/>
    <n v="5400"/>
    <n v="2023.5"/>
    <n v="7423.5"/>
    <m/>
    <n v="4000"/>
    <n v="4200"/>
    <n v="4210"/>
    <x v="0"/>
    <s v="7000"/>
    <x v="12"/>
    <x v="12"/>
    <s v="7260"/>
    <n v="7260"/>
    <s v="Neva-810"/>
    <s v="ARA-WP / ESTIMACION COSTO DE INVERSION - NIVEL INGENIERIA BÁSICA - REV. C  -  Para aprobación - 16 Noviembre 2007 "/>
    <x v="0"/>
    <x v="0"/>
  </r>
  <r>
    <n v="4000"/>
    <n v="4211"/>
    <s v="Tablero Distribución de Fuerza 380-231 V, Taller de Camiones"/>
    <m/>
    <x v="4"/>
    <n v="1"/>
    <m/>
    <n v="30"/>
    <n v="0"/>
    <n v="1080"/>
    <n v="404.7"/>
    <n v="1484.7"/>
    <m/>
    <n v="4000"/>
    <n v="4200"/>
    <n v="4210"/>
    <x v="0"/>
    <s v="7000"/>
    <x v="12"/>
    <x v="12"/>
    <s v="7260"/>
    <n v="7260"/>
    <s v="Neva-810"/>
    <s v="ARA-WP / ESTIMACION COSTO DE INVERSION - NIVEL INGENIERIA BÁSICA - REV. C  -  Para aprobación - 16 Noviembre 2007 "/>
    <x v="0"/>
    <x v="0"/>
  </r>
  <r>
    <n v="4000"/>
    <n v="4211"/>
    <s v="Tablero Distribución de Fuerza 380-231 V, Taller de Camiones"/>
    <m/>
    <x v="4"/>
    <n v="1"/>
    <m/>
    <n v="30"/>
    <n v="0"/>
    <n v="1080"/>
    <n v="404.7"/>
    <n v="1484.7"/>
    <m/>
    <n v="4000"/>
    <n v="4200"/>
    <n v="4210"/>
    <x v="0"/>
    <s v="7000"/>
    <x v="12"/>
    <x v="12"/>
    <s v="7260"/>
    <n v="7260"/>
    <s v="Neva-810"/>
    <s v="ARA-WP / ESTIMACION COSTO DE INVERSION - NIVEL INGENIERIA BÁSICA - REV. C  -  Para aprobación - 16 Noviembre 2007 "/>
    <x v="0"/>
    <x v="0"/>
  </r>
  <r>
    <n v="4000"/>
    <n v="4211"/>
    <s v="Tablero General Alumbrado 380-231 V "/>
    <s v="Tablero General Alumbrado 380-231 V "/>
    <x v="4"/>
    <n v="1"/>
    <m/>
    <n v="45"/>
    <n v="0"/>
    <n v="2700"/>
    <n v="607.04999999999995"/>
    <n v="3307.05"/>
    <m/>
    <n v="4000"/>
    <n v="4200"/>
    <n v="4210"/>
    <x v="0"/>
    <s v="7000"/>
    <x v="12"/>
    <x v="12"/>
    <s v="7260"/>
    <n v="7260"/>
    <s v="Neva-810"/>
    <s v="ARA-WP / ESTIMACION COSTO DE INVERSION - NIVEL INGENIERIA BÁSICA - REV. C  -  Para aprobación - 16 Noviembre 2007 "/>
    <x v="0"/>
    <x v="0"/>
  </r>
  <r>
    <n v="4000"/>
    <n v="4211"/>
    <s v="Tablero General Fuerza 380-231 V "/>
    <s v="Tablero General Fuerza 380-231 V "/>
    <x v="4"/>
    <n v="1"/>
    <m/>
    <n v="45"/>
    <n v="0"/>
    <n v="2700"/>
    <n v="607.04999999999995"/>
    <n v="3307.05"/>
    <m/>
    <n v="4000"/>
    <n v="4200"/>
    <n v="4210"/>
    <x v="0"/>
    <s v="7000"/>
    <x v="12"/>
    <x v="12"/>
    <s v="7260"/>
    <n v="7260"/>
    <s v="Neva-810"/>
    <s v="ARA-WP / ESTIMACION COSTO DE INVERSION - NIVEL INGENIERIA BÁSICA - REV. C  -  Para aprobación - 16 Noviembre 2007 "/>
    <x v="0"/>
    <x v="0"/>
  </r>
  <r>
    <n v="4000"/>
    <n v="4211"/>
    <s v="Transformer 2500 kVA, 23000/ 400 V "/>
    <s v="Transformador 2500 kVA, 23000/ 400 V "/>
    <x v="4"/>
    <n v="2"/>
    <m/>
    <n v="300"/>
    <n v="0"/>
    <n v="75600"/>
    <n v="4047"/>
    <n v="79647"/>
    <m/>
    <n v="4000"/>
    <n v="4200"/>
    <n v="4210"/>
    <x v="0"/>
    <s v="7000"/>
    <x v="12"/>
    <x v="12"/>
    <s v="7210"/>
    <n v="7212"/>
    <s v="Neva-810"/>
    <s v="ARA-WP / ESTIMACION COSTO DE INVERSION - NIVEL INGENIERIA BÁSICA - REV. C  -  Para aprobación - 16 Noviembre 2007 "/>
    <x v="0"/>
    <x v="0"/>
  </r>
  <r>
    <n v="4000"/>
    <n v="4211"/>
    <s v="Control Damper - Powered (includes Local Pushbutton Stations On/Off and Position Switches)"/>
    <s v="Damper de Control Motorizado(Incluye Botoneras Local Abrir/Cerrar e Interruptores de Posición)"/>
    <x v="4"/>
    <n v="10"/>
    <m/>
    <n v="200"/>
    <n v="0"/>
    <n v="20000"/>
    <n v="2766"/>
    <n v="22766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Control Damper - Powered (includes Local Pushbutton Stations On/Off and Position Switches)"/>
    <s v="Damper de Control Motorizado(Incluye Botoneras Local Abrir/Cerrar e Interruptores de Posición)"/>
    <x v="4"/>
    <n v="7"/>
    <m/>
    <n v="140"/>
    <n v="0"/>
    <n v="14000"/>
    <n v="1936.2"/>
    <n v="15936.2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Control Damper - Powered (includes Local Pushbutton Stations On/Off and Position Switches)"/>
    <s v="Damper de Control Motorizado(Incluye Botoneras Local Abrir/Cerrar e Interruptores de Posición)"/>
    <x v="4"/>
    <n v="6"/>
    <m/>
    <n v="120"/>
    <n v="0"/>
    <n v="12000"/>
    <n v="1659.6"/>
    <n v="13659.6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Control Damper - Powered (includes Local Pushbutton Stations On/Off and Position Switches)"/>
    <s v="Damper de Control Motorizado(Incluye Botoneras Local Abrir/Cerrar e Interruptores de Posición)"/>
    <x v="4"/>
    <n v="2"/>
    <m/>
    <n v="40"/>
    <n v="0"/>
    <n v="4000"/>
    <n v="553.20000000000005"/>
    <n v="4553.2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Control Damper - Powered (includes Local Pushbutton Stations On/Off and Position Switches)"/>
    <s v="Damper de Control Motorizado(Incluye Botoneras Local Abrir/Cerrar e Interruptores de Posición)"/>
    <x v="4"/>
    <n v="2"/>
    <m/>
    <n v="40"/>
    <n v="0"/>
    <n v="4000"/>
    <n v="553.20000000000005"/>
    <n v="4553.2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Flow Switch - Thermal Dispertion"/>
    <s v="Interruptor de Flujo tipo dispersión térmica"/>
    <x v="4"/>
    <n v="5"/>
    <m/>
    <n v="150"/>
    <n v="0"/>
    <n v="9500"/>
    <n v="2074.5"/>
    <n v="11574.5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Junction Box 100X100X100"/>
    <s v="Caja 100X100X100"/>
    <x v="4"/>
    <m/>
    <m/>
    <n v="15"/>
    <n v="0"/>
    <n v="120"/>
    <n v="202.35"/>
    <n v="322.35000000000002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Level Transmitter - Type Radar FF (Includes Local Level Indicator)"/>
    <s v="Transmisor de Nivel tipo Radar FF(Incluye Indicador de Nivel Local)"/>
    <x v="4"/>
    <n v="6"/>
    <m/>
    <n v="180"/>
    <n v="0"/>
    <n v="14700"/>
    <n v="2489.4"/>
    <n v="17189.400000000001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Manholes"/>
    <s v="Cámaras de Inspección y Medidas"/>
    <x v="4"/>
    <m/>
    <m/>
    <n v="1200"/>
    <n v="0"/>
    <n v="18000"/>
    <n v="16188"/>
    <n v="34188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Pressure Meter"/>
    <s v="Manómetro"/>
    <x v="4"/>
    <n v="2"/>
    <m/>
    <n v="30"/>
    <n v="0"/>
    <n v="1000"/>
    <n v="414.9"/>
    <n v="1414.9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Pressure Meter - with Seal"/>
    <s v="Manómetro con Sello"/>
    <x v="4"/>
    <n v="12"/>
    <m/>
    <n v="180"/>
    <n v="0"/>
    <n v="9600"/>
    <n v="2489.4"/>
    <n v="12089.4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Pull Box 100X100X60mm"/>
    <s v="Cajas Pull Box 100X100X60 mm"/>
    <x v="4"/>
    <m/>
    <m/>
    <n v="15"/>
    <n v="0"/>
    <n v="1220"/>
    <n v="202.35"/>
    <n v="1422.35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Pull Box 100X100X60mm"/>
    <s v="Cajas pull box 100X100X60mm"/>
    <x v="4"/>
    <m/>
    <m/>
    <n v="15"/>
    <n v="0"/>
    <n v="17600"/>
    <n v="202.35"/>
    <n v="17802.349999999999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Pull Box 100X100X60mm"/>
    <s v="Cajas pull box de 100*100*60 mm"/>
    <x v="4"/>
    <m/>
    <m/>
    <n v="615"/>
    <n v="0"/>
    <n v="4100"/>
    <n v="8296.35"/>
    <n v="12396.35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Pushbutton Stations - Lighting"/>
    <s v="Botoneras de Control para alumbrado"/>
    <x v="4"/>
    <n v="40"/>
    <m/>
    <n v="200"/>
    <n v="0"/>
    <n v="3200"/>
    <n v="2698"/>
    <n v="5898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Pushbutton Stations - Motor"/>
    <s v="Botoneras motor"/>
    <x v="4"/>
    <n v="95"/>
    <m/>
    <n v="2850"/>
    <n v="0"/>
    <n v="19000"/>
    <n v="38446.5"/>
    <n v="57446.5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Temperature Transmitter FF (Includes Sensor Type RTD PT-100)"/>
    <s v="Transmisor de Temperatura FF(Incluye Sensor Tipo RTD PT-100)"/>
    <x v="4"/>
    <n v="5"/>
    <m/>
    <n v="150"/>
    <n v="0"/>
    <n v="6000"/>
    <n v="2074.5"/>
    <n v="8074.5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Flow Transmitter - Vol / Mass Type FF 3&quot; (includes Flowmeter Type Coriolis)"/>
    <s v="Transmisor de Flujo Vol / Mas FF de 3&quot;(Incluye Medidor de Flujo tipo Coriolis)"/>
    <x v="4"/>
    <n v="6"/>
    <m/>
    <n v="180"/>
    <n v="0"/>
    <n v="71202"/>
    <n v="2489.4"/>
    <n v="73691.399999999994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Flow Transmitter - Vol / Mass Type FF 4&quot; (includes Flowmeter Type Coriolis)"/>
    <s v="Transmisor de Flujo Vol / Mas FF de 4&quot;(Incluye Medidor de Flujo tipo Coriolis)"/>
    <x v="4"/>
    <n v="1"/>
    <m/>
    <n v="30"/>
    <n v="0"/>
    <n v="19950"/>
    <n v="414.9"/>
    <n v="20364.900000000001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Ultrasonic Level Transmitter FF (includes Ultrasonic Level Sensor)"/>
    <s v="Transmisor de Nivel Tipo Ultrasónico FF(Incluye Sensor Nivel Ultrasónico)"/>
    <x v="4"/>
    <n v="1"/>
    <m/>
    <n v="30"/>
    <n v="0"/>
    <n v="1250"/>
    <n v="414.9"/>
    <n v="1664.9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1"/>
    <s v="Ball Control Valve Type On-Off 1&quot;"/>
    <s v="Válvula de Control On-Off tipo Bola. Diámetro 1&quot;"/>
    <x v="4"/>
    <m/>
    <m/>
    <n v="60"/>
    <n v="0"/>
    <n v="2048"/>
    <n v="829.8"/>
    <n v="2877.8"/>
    <m/>
    <n v="4000"/>
    <n v="4200"/>
    <n v="4210"/>
    <x v="0"/>
    <s v="8000"/>
    <x v="13"/>
    <x v="13"/>
    <s v="8610"/>
    <n v="8610"/>
    <s v="Neva-810"/>
    <s v="ARA-WP / ESTIMACION COSTO DE INVERSION - NIVEL INGENIERIA BÁSICA - REV. C  -  Para aprobación - 16 Noviembre 2007 "/>
    <x v="0"/>
    <x v="0"/>
  </r>
  <r>
    <n v="4000"/>
    <n v="4212"/>
    <s v="Backfill - Structural"/>
    <s v="Rellenos Estructurales"/>
    <x v="0"/>
    <n v="440"/>
    <n v="0.68"/>
    <n v="880"/>
    <n v="0"/>
    <n v="0"/>
    <n v="22000"/>
    <n v="22000"/>
    <n v="50"/>
    <n v="4000"/>
    <n v="4200"/>
    <n v="4210"/>
    <x v="1"/>
    <s v="1000"/>
    <x v="0"/>
    <x v="0"/>
    <s v="1420"/>
    <n v="1420"/>
    <s v="Neva-842CC"/>
    <s v="ARA-WP / ESTIMACION COSTO DE INVERSION - NIVEL INGENIERIA BÁSICA - REV. C  -  Para aprobación - 16 Noviembre 2007 "/>
    <x v="0"/>
    <x v="1"/>
  </r>
  <r>
    <n v="4000"/>
    <n v="4212"/>
    <s v="Excavation - Structural"/>
    <s v="Excavaciones"/>
    <x v="0"/>
    <n v="8"/>
    <n v="0.24"/>
    <n v="1.92"/>
    <n v="0"/>
    <n v="0"/>
    <n v="80"/>
    <n v="80"/>
    <n v="10"/>
    <n v="4000"/>
    <n v="4200"/>
    <n v="4210"/>
    <x v="1"/>
    <s v="1000"/>
    <x v="1"/>
    <x v="1"/>
    <s v="1310"/>
    <n v="1313"/>
    <s v="Neva-842CC"/>
    <s v="ARA-WP / ESTIMACION COSTO DE INVERSION - NIVEL INGENIERIA BÁSICA - REV. C  -  Para aprobación - 16 Noviembre 2007 "/>
    <x v="0"/>
    <x v="1"/>
  </r>
  <r>
    <n v="4000"/>
    <n v="4212"/>
    <s v="Excavation - Structural"/>
    <s v="Excavaciones Estructurales"/>
    <x v="0"/>
    <n v="1460"/>
    <n v="0.24"/>
    <n v="350.4"/>
    <n v="0"/>
    <n v="0"/>
    <n v="14600"/>
    <n v="14600"/>
    <n v="10"/>
    <n v="4000"/>
    <n v="4200"/>
    <n v="4210"/>
    <x v="1"/>
    <s v="1000"/>
    <x v="1"/>
    <x v="1"/>
    <s v="1310"/>
    <n v="1313"/>
    <s v="Neva-842CC"/>
    <s v="ARA-WP / ESTIMACION COSTO DE INVERSION - NIVEL INGENIERIA BÁSICA - REV. C  -  Para aprobación - 16 Noviembre 2007 "/>
    <x v="0"/>
    <x v="1"/>
  </r>
  <r>
    <n v="4000"/>
    <n v="4212"/>
    <s v="Concrete - Foundations"/>
    <s v="Hormigón fundaciones"/>
    <x v="0"/>
    <n v="23"/>
    <n v="25"/>
    <n v="644"/>
    <n v="0"/>
    <n v="0"/>
    <n v="22540"/>
    <n v="22540"/>
    <n v="980"/>
    <n v="4000"/>
    <n v="4200"/>
    <n v="4210"/>
    <x v="1"/>
    <s v="2000"/>
    <x v="2"/>
    <x v="2"/>
    <s v="2110"/>
    <n v="2111"/>
    <s v="Neva-842CC"/>
    <s v="ARA-WP / ESTIMACION COSTO DE INVERSION - NIVEL INGENIERIA BÁSICA - REV. C  -  Para aprobación - 16 Noviembre 2007 "/>
    <x v="0"/>
    <x v="1"/>
  </r>
  <r>
    <n v="4000"/>
    <n v="4212"/>
    <s v="Concrete - Slab on Grade"/>
    <s v="Hormigón radier"/>
    <x v="0"/>
    <n v="610"/>
    <n v="35"/>
    <n v="10370"/>
    <n v="0"/>
    <n v="0"/>
    <n v="671000"/>
    <n v="671000"/>
    <n v="1100"/>
    <n v="4000"/>
    <n v="4200"/>
    <n v="4210"/>
    <x v="1"/>
    <s v="2000"/>
    <x v="3"/>
    <x v="3"/>
    <s v="2320"/>
    <n v="2321"/>
    <s v="Neva-842CC"/>
    <s v="ARA-WP / ESTIMACION COSTO DE INVERSION - NIVEL INGENIERIA BÁSICA - REV. C  -  Para aprobación - 16 Noviembre 2007 "/>
    <x v="0"/>
    <x v="1"/>
  </r>
  <r>
    <n v="4000"/>
    <n v="4212"/>
    <s v="Concrete - Slabs"/>
    <s v="Hormigón losas Decantadores"/>
    <x v="0"/>
    <n v="68"/>
    <n v="35"/>
    <n v="1360"/>
    <n v="0"/>
    <n v="0"/>
    <n v="74800"/>
    <n v="74800"/>
    <n v="1100"/>
    <n v="4000"/>
    <n v="4200"/>
    <n v="4210"/>
    <x v="1"/>
    <s v="2000"/>
    <x v="3"/>
    <x v="3"/>
    <s v="2320"/>
    <n v="2321"/>
    <s v="Neva-842CC"/>
    <s v="ARA-WP / ESTIMACION COSTO DE INVERSION - NIVEL INGENIERIA BÁSICA - REV. C  -  Para aprobación - 16 Noviembre 2007 "/>
    <x v="0"/>
    <x v="1"/>
  </r>
  <r>
    <n v="4000"/>
    <n v="4212"/>
    <s v="Concrete - Tank Foundations"/>
    <s v="Hormigón Fundación Estanque Agua TK-010 y TK-011"/>
    <x v="0"/>
    <n v="70"/>
    <n v="25"/>
    <n v="1960"/>
    <n v="0"/>
    <n v="0"/>
    <n v="68600"/>
    <n v="68600"/>
    <n v="980"/>
    <n v="4000"/>
    <n v="4200"/>
    <n v="4210"/>
    <x v="1"/>
    <s v="2000"/>
    <x v="2"/>
    <x v="2"/>
    <s v="2110"/>
    <n v="2111"/>
    <s v="Neva-842CC"/>
    <s v="ARA-WP / ESTIMACION COSTO DE INVERSION - NIVEL INGENIERIA BÁSICA - REV. C  -  Para aprobación - 16 Noviembre 2007 "/>
    <x v="0"/>
    <x v="1"/>
  </r>
  <r>
    <n v="4000"/>
    <n v="4212"/>
    <s v="Concrete - Tank Foundations"/>
    <s v="Hormigón Fundación Estanque Agua TK-09"/>
    <x v="0"/>
    <n v="19"/>
    <n v="25"/>
    <n v="532"/>
    <n v="0"/>
    <n v="0"/>
    <n v="18620"/>
    <n v="18620"/>
    <n v="980"/>
    <n v="4000"/>
    <n v="4200"/>
    <n v="4210"/>
    <x v="1"/>
    <s v="2000"/>
    <x v="2"/>
    <x v="2"/>
    <s v="2110"/>
    <n v="2111"/>
    <s v="Neva-842CC"/>
    <s v="ARA-WP / ESTIMACION COSTO DE INVERSION - NIVEL INGENIERIA BÁSICA - REV. C  -  Para aprobación - 16 Noviembre 2007 "/>
    <x v="0"/>
    <x v="1"/>
  </r>
  <r>
    <n v="4000"/>
    <n v="4212"/>
    <s v="Concrete - Walls"/>
    <s v="Hormigón losas, muros y pilares"/>
    <x v="0"/>
    <n v="125"/>
    <n v="60"/>
    <n v="2500"/>
    <n v="0"/>
    <n v="0"/>
    <n v="225000"/>
    <n v="225000"/>
    <n v="1800"/>
    <n v="4000"/>
    <n v="4200"/>
    <n v="4210"/>
    <x v="1"/>
    <s v="2000"/>
    <x v="14"/>
    <x v="14"/>
    <s v="2430"/>
    <n v="2431"/>
    <s v="Neva-842CC"/>
    <s v="ARA-WP / ESTIMACION COSTO DE INVERSION - NIVEL INGENIERIA BÁSICA - REV. C  -  Para aprobación - 16 Noviembre 2007 "/>
    <x v="0"/>
    <x v="1"/>
  </r>
  <r>
    <n v="4000"/>
    <n v="4212"/>
    <s v="Concrete - Walls"/>
    <s v="Hormigón muros decantadores"/>
    <x v="0"/>
    <n v="100"/>
    <n v="60"/>
    <n v="2800"/>
    <n v="0"/>
    <n v="0"/>
    <n v="180000"/>
    <n v="180000"/>
    <n v="1800"/>
    <n v="4000"/>
    <n v="4200"/>
    <n v="4210"/>
    <x v="1"/>
    <s v="2000"/>
    <x v="14"/>
    <x v="14"/>
    <s v="2430"/>
    <n v="2431"/>
    <s v="Neva-842CC"/>
    <s v="ARA-WP / ESTIMACION COSTO DE INVERSION - NIVEL INGENIERIA BÁSICA - REV. C  -  Para aprobación - 16 Noviembre 2007 "/>
    <x v="0"/>
    <x v="1"/>
  </r>
  <r>
    <n v="4000"/>
    <n v="4212"/>
    <s v="Extra Heavy Steel (&gt;90 kg/m)"/>
    <s v="Estructura extra pesada (&gt;90 kg/m)"/>
    <x v="1"/>
    <n v="86"/>
    <n v="50"/>
    <n v="4300"/>
    <n v="105968.34"/>
    <n v="0"/>
    <n v="61318"/>
    <n v="167286.34"/>
    <n v="1485"/>
    <n v="4000"/>
    <n v="4200"/>
    <n v="4210"/>
    <x v="1"/>
    <s v="3000"/>
    <x v="4"/>
    <x v="4"/>
    <s v="3110"/>
    <n v="3110"/>
    <s v="Neva-842CC"/>
    <s v="ARA-WP / ESTIMACION COSTO DE INVERSION - NIVEL INGENIERIA BÁSICA - REV. C  -  Para aprobación - 16 Noviembre 2007 "/>
    <x v="0"/>
    <x v="1"/>
  </r>
  <r>
    <n v="4000"/>
    <n v="4212"/>
    <s v="Heavy Steel (&gt;60-90 kg/m)"/>
    <s v="Estructura pesada (&gt;60-90 kg/m)"/>
    <x v="1"/>
    <n v="8"/>
    <n v="68"/>
    <n v="544"/>
    <n v="0"/>
    <n v="0"/>
    <n v="14400"/>
    <n v="14400"/>
    <n v="1800"/>
    <n v="4000"/>
    <n v="4200"/>
    <n v="4210"/>
    <x v="1"/>
    <s v="3000"/>
    <x v="4"/>
    <x v="4"/>
    <s v="3120"/>
    <n v="3120"/>
    <s v="Neva-842CC"/>
    <s v="ARA-WP / ESTIMACION COSTO DE INVERSION - NIVEL INGENIERIA BÁSICA - REV. C  -  Para aprobación - 16 Noviembre 2007 "/>
    <x v="0"/>
    <x v="1"/>
  </r>
  <r>
    <n v="4000"/>
    <n v="4212"/>
    <s v="Light Steel (0- 30 kg/m)"/>
    <s v="Estructura liviana (0- 30 kg/m)"/>
    <x v="1"/>
    <n v="48.5"/>
    <n v="112"/>
    <n v="4365"/>
    <n v="59761.215000000004"/>
    <n v="0"/>
    <n v="62244.9"/>
    <n v="122006.11500000001"/>
    <n v="2700"/>
    <n v="4000"/>
    <n v="4200"/>
    <n v="4210"/>
    <x v="1"/>
    <s v="3000"/>
    <x v="4"/>
    <x v="4"/>
    <s v="3140"/>
    <n v="3140"/>
    <s v="Neva-842CC"/>
    <s v="ARA-WP / ESTIMACION COSTO DE INVERSION - NIVEL INGENIERIA BÁSICA - REV. C  -  Para aprobación - 16 Noviembre 2007 "/>
    <x v="0"/>
    <x v="1"/>
  </r>
  <r>
    <n v="4000"/>
    <n v="4212"/>
    <s v="Medium Steel (&gt;30-60 kg/m)"/>
    <s v="Estructura mediana (&gt;30-60 kg/m)"/>
    <x v="1"/>
    <n v="65"/>
    <n v="83"/>
    <n v="5395"/>
    <n v="0"/>
    <n v="0"/>
    <n v="143000"/>
    <n v="143000"/>
    <n v="2200"/>
    <n v="4000"/>
    <n v="4200"/>
    <n v="4210"/>
    <x v="1"/>
    <s v="3000"/>
    <x v="4"/>
    <x v="4"/>
    <s v="3130"/>
    <n v="3130"/>
    <s v="Neva-842CC"/>
    <s v="ARA-WP / ESTIMACION COSTO DE INVERSION - NIVEL INGENIERIA BÁSICA - REV. C  -  Para aprobación - 16 Noviembre 2007 "/>
    <x v="0"/>
    <x v="1"/>
  </r>
  <r>
    <n v="4000"/>
    <n v="4212"/>
    <s v="Buildings - All In (Truck Wash)"/>
    <s v="Sala Eléctrica Prefabicada Taller Lavado 8.00 x3.50 (28 m2)"/>
    <x v="4"/>
    <m/>
    <m/>
    <n v="140"/>
    <n v="63000"/>
    <n v="0"/>
    <n v="1888.6"/>
    <n v="64888.6"/>
    <m/>
    <n v="4000"/>
    <n v="4200"/>
    <n v="4210"/>
    <x v="1"/>
    <s v="4000"/>
    <x v="12"/>
    <x v="12"/>
    <s v="4900"/>
    <n v="4900"/>
    <s v="Neva-842CC"/>
    <s v="ARA-WP / ESTIMACION COSTO DE INVERSION - NIVEL INGENIERIA BÁSICA - REV. C  -  Para aprobación - 16 Noviembre 2007 "/>
    <x v="0"/>
    <x v="1"/>
  </r>
  <r>
    <n v="4000"/>
    <n v="4212"/>
    <s v="Miscellaneous Architectural - Finishings"/>
    <s v="Plantas de Arquitectura (Baños, Puertas, Ventanas, Pisos, Cielos, Alhajamiento, etc.)"/>
    <x v="2"/>
    <n v="30"/>
    <n v="7.89"/>
    <n v="236.7"/>
    <n v="0"/>
    <n v="0"/>
    <n v="12150"/>
    <n v="12150"/>
    <n v="405"/>
    <n v="4000"/>
    <n v="4200"/>
    <n v="4210"/>
    <x v="1"/>
    <s v="4000"/>
    <x v="5"/>
    <x v="5"/>
    <s v="4500"/>
    <n v="4500"/>
    <s v="Neva-842CC"/>
    <s v="ARA-WP / ESTIMACION COSTO DE INVERSION - NIVEL INGENIERIA BÁSICA - REV. C  -  Para aprobación - 16 Noviembre 2007 "/>
    <x v="0"/>
    <x v="1"/>
  </r>
  <r>
    <n v="4000"/>
    <n v="4212"/>
    <s v="Roofing and Siding"/>
    <s v="Cubiertas de techos y laterales"/>
    <x v="3"/>
    <n v="3750"/>
    <n v="3"/>
    <n v="11250"/>
    <n v="0"/>
    <n v="0"/>
    <n v="269775"/>
    <n v="269775"/>
    <n v="71.94"/>
    <n v="4000"/>
    <n v="4200"/>
    <n v="4210"/>
    <x v="1"/>
    <s v="4000"/>
    <x v="6"/>
    <x v="6"/>
    <s v="4110"/>
    <n v="4110"/>
    <s v="Neva-842CC"/>
    <s v="ARA-WP / ESTIMACION COSTO DE INVERSION - NIVEL INGENIERIA BÁSICA - REV. C  -  Para aprobación - 16 Noviembre 2007 "/>
    <x v="0"/>
    <x v="1"/>
  </r>
  <r>
    <n v="4000"/>
    <n v="4212"/>
    <s v="Acid Water Treatment Plant (Cap: 8 m3/hr)"/>
    <s v="Planta de tratamiento de agua ácida (Cap: 8 m3/hr)"/>
    <x v="4"/>
    <n v="1"/>
    <m/>
    <n v="120"/>
    <n v="0"/>
    <n v="25000"/>
    <n v="1800"/>
    <n v="26800"/>
    <n v="26800"/>
    <n v="4000"/>
    <n v="4200"/>
    <n v="4210"/>
    <x v="1"/>
    <s v="5000"/>
    <x v="7"/>
    <x v="7"/>
    <s v="5820"/>
    <n v="5820"/>
    <s v="Neva-842CC"/>
    <s v="ARA-WP / ESTIMACION COSTO DE INVERSION - NIVEL INGENIERIA BÁSICA - REV. C  -  Para aprobación - 16 Noviembre 2007 "/>
    <x v="0"/>
    <x v="1"/>
  </r>
  <r>
    <n v="4000"/>
    <n v="4212"/>
    <s v="Cable Tray - GS 300 mm"/>
    <s v="Escalerilla recta acero galvanizado 300 mm"/>
    <x v="5"/>
    <n v="130"/>
    <m/>
    <n v="390"/>
    <n v="0"/>
    <n v="1950"/>
    <n v="5261.1"/>
    <n v="7211.1"/>
    <m/>
    <n v="4000"/>
    <n v="4200"/>
    <n v="4210"/>
    <x v="1"/>
    <s v="5000"/>
    <x v="8"/>
    <x v="8"/>
    <s v="5820"/>
    <n v="5820"/>
    <s v="Neva-842CC"/>
    <s v="ARA-WP / ESTIMACION COSTO DE INVERSION - NIVEL INGENIERIA BÁSICA - REV. C  -  Para aprobación - 16 Noviembre 2007 "/>
    <x v="0"/>
    <x v="1"/>
  </r>
  <r>
    <n v="4000"/>
    <n v="4212"/>
    <s v="Cable Tray - GS 600 mm"/>
    <s v="Escalerilla recta acero galvanizado 600 mm"/>
    <x v="5"/>
    <n v="400"/>
    <m/>
    <n v="1200"/>
    <n v="0"/>
    <n v="7600"/>
    <n v="16188"/>
    <n v="23788"/>
    <m/>
    <n v="4000"/>
    <n v="4200"/>
    <n v="4210"/>
    <x v="1"/>
    <s v="5000"/>
    <x v="8"/>
    <x v="8"/>
    <s v="5820"/>
    <n v="5820"/>
    <s v="Neva-842CC"/>
    <s v="ARA-WP / ESTIMACION COSTO DE INVERSION - NIVEL INGENIERIA BÁSICA - REV. C  -  Para aprobación - 16 Noviembre 2007 "/>
    <x v="0"/>
    <x v="1"/>
  </r>
  <r>
    <n v="4000"/>
    <n v="4212"/>
    <s v="Filter (Cap: 8 m3/hr)"/>
    <s v="Filtro (Cap: 8 m3/hr)"/>
    <x v="4"/>
    <n v="1"/>
    <m/>
    <n v="60"/>
    <n v="0"/>
    <n v="5000"/>
    <n v="900"/>
    <n v="5900"/>
    <m/>
    <n v="4000"/>
    <n v="4200"/>
    <n v="4210"/>
    <x v="1"/>
    <s v="5000"/>
    <x v="7"/>
    <x v="7"/>
    <s v="5820"/>
    <n v="5820"/>
    <s v="Neva-842CC"/>
    <s v="ARA-WP / ESTIMACION COSTO DE INVERSION - NIVEL INGENIERIA BÁSICA - REV. C  -  Para aprobación - 16 Noviembre 2007 "/>
    <x v="0"/>
    <x v="1"/>
  </r>
  <r>
    <n v="4000"/>
    <n v="4212"/>
    <s v="Fire Water Storage Tank (Cap: 450 m3. D= 9.60 m; H= 6.20 m)"/>
    <s v="Estanque almacenamiento Agua Sistema contra Incendio. (Cap: 450 m3. Diám = 9.60 m; Alto= 6.20 m)"/>
    <x v="6"/>
    <n v="25"/>
    <n v="140"/>
    <n v="3500"/>
    <n v="0"/>
    <n v="0"/>
    <n v="137500"/>
    <n v="137500"/>
    <n v="5500"/>
    <n v="4000"/>
    <n v="4200"/>
    <n v="4210"/>
    <x v="1"/>
    <s v="5000"/>
    <x v="9"/>
    <x v="9"/>
    <s v="5210"/>
    <n v="5210"/>
    <s v="Neva-842CC"/>
    <s v="ARA-WP / ESTIMACION COSTO DE INVERSION - NIVEL INGENIERIA BÁSICA - REV. C  -  Para aprobación - 16 Noviembre 2007 "/>
    <x v="0"/>
    <x v="1"/>
  </r>
  <r>
    <n v="4000"/>
    <n v="4212"/>
    <s v="High Pressure Wash Pump (Cap: 2 m3/hr)"/>
    <s v="Bomba lavado alta presión (Cap: 2 m3/hr)"/>
    <x v="4"/>
    <n v="2"/>
    <m/>
    <n v="90"/>
    <n v="0"/>
    <n v="5560"/>
    <n v="1350"/>
    <n v="6910"/>
    <m/>
    <n v="4000"/>
    <n v="4200"/>
    <n v="4210"/>
    <x v="1"/>
    <s v="5000"/>
    <x v="7"/>
    <x v="7"/>
    <s v="5410"/>
    <n v="5410"/>
    <s v="Neva-842CC"/>
    <s v="ARA-WP / ESTIMACION COSTO DE INVERSION - NIVEL INGENIERIA BÁSICA - REV. C  -  Para aprobación - 16 Noviembre 2007 "/>
    <x v="0"/>
    <x v="1"/>
  </r>
  <r>
    <n v="4000"/>
    <n v="4212"/>
    <s v="Horizontal Centrifugal Pump, Diesel Driven (Fire Water Pump) (Cap: 170 m3/hr)"/>
    <s v="Bomba centrífuga horizontal, accionamiento motor diesel (Bomba agua contra incendio) (Cap: 170 m3/hr)"/>
    <x v="4"/>
    <n v="1"/>
    <m/>
    <n v="180"/>
    <n v="0"/>
    <n v="56117"/>
    <n v="2700"/>
    <n v="58817"/>
    <m/>
    <n v="4000"/>
    <n v="4200"/>
    <n v="4210"/>
    <x v="1"/>
    <s v="5000"/>
    <x v="7"/>
    <x v="7"/>
    <s v="5410"/>
    <n v="5410"/>
    <s v="Neva-842CC"/>
    <s v="ARA-WP / ESTIMACION COSTO DE INVERSION - NIVEL INGENIERIA BÁSICA - REV. C  -  Para aprobación - 16 Noviembre 2007 "/>
    <x v="0"/>
    <x v="1"/>
  </r>
  <r>
    <n v="4000"/>
    <n v="4212"/>
    <s v="Horizontal Centrifugal Pump, ElectricalDriven (Fire Water Pump) (Cap: 170 m3/hr)"/>
    <s v="Bomba centrífuga horizontal, accionamiento motor eléctrico (Bomba agua contra incendio) (Cap: 170 m3/hr)"/>
    <x v="4"/>
    <n v="1"/>
    <m/>
    <n v="150"/>
    <n v="0"/>
    <n v="35784"/>
    <n v="2250"/>
    <n v="38034"/>
    <m/>
    <n v="4000"/>
    <n v="4200"/>
    <n v="4210"/>
    <x v="1"/>
    <s v="5000"/>
    <x v="7"/>
    <x v="7"/>
    <s v="5410"/>
    <n v="5410"/>
    <s v="Neva-842CC"/>
    <s v="ARA-WP / ESTIMACION COSTO DE INVERSION - NIVEL INGENIERIA BÁSICA - REV. C  -  Para aprobación - 16 Noviembre 2007 "/>
    <x v="0"/>
    <x v="1"/>
  </r>
  <r>
    <n v="4000"/>
    <n v="4212"/>
    <s v="Insulated Multi Blade Motorized Door (W= 12 m, H=10 m)"/>
    <s v="Portón motorizado multihoja con aislación térmica, contrapesos, guías, elementos de fijación. ( Ancho: 12 m*Alto: 10 m). Incluye:"/>
    <x v="4"/>
    <n v="2"/>
    <m/>
    <n v="880"/>
    <n v="0"/>
    <n v="176000"/>
    <n v="13200"/>
    <n v="189200"/>
    <n v="94600"/>
    <n v="4000"/>
    <n v="4200"/>
    <n v="4210"/>
    <x v="1"/>
    <s v="5000"/>
    <x v="7"/>
    <x v="7"/>
    <s v="5820"/>
    <n v="5820"/>
    <s v="Neva-842CC"/>
    <s v="ARA-WP / ESTIMACION COSTO DE INVERSION - NIVEL INGENIERIA BÁSICA - REV. C  -  Para aprobación - 16 Noviembre 2007 "/>
    <x v="0"/>
    <x v="1"/>
  </r>
  <r>
    <n v="4000"/>
    <n v="4212"/>
    <s v="Insulated Multi Blade Motorized Door (W= 4 m, H= 3 m)"/>
    <s v="Portón motorizado multihoja con aislación térmica, contrapesos, guías, elementos de fijación. ( Ancho: 4 m*Alto: 3 m)"/>
    <x v="4"/>
    <n v="2"/>
    <m/>
    <n v="660"/>
    <n v="0"/>
    <n v="42636"/>
    <n v="9900"/>
    <n v="52536"/>
    <m/>
    <n v="4000"/>
    <n v="4200"/>
    <n v="4210"/>
    <x v="1"/>
    <s v="5000"/>
    <x v="7"/>
    <x v="7"/>
    <s v="5820"/>
    <n v="5820"/>
    <s v="Neva-842CC"/>
    <s v="ARA-WP / ESTIMACION COSTO DE INVERSION - NIVEL INGENIERIA BÁSICA - REV. C  -  Para aprobación - 16 Noviembre 2007 "/>
    <x v="0"/>
    <x v="1"/>
  </r>
  <r>
    <n v="4000"/>
    <n v="4212"/>
    <s v="Oil Discharge Pump from Oil-Water Separator (Cap: 3 m3/hr)"/>
    <s v="Bomba descarga de aceite del separador agua-aceite (Cap: 3 m3/hr)"/>
    <x v="4"/>
    <n v="1"/>
    <m/>
    <n v="45"/>
    <n v="0"/>
    <n v="6500"/>
    <n v="675"/>
    <n v="7175"/>
    <m/>
    <n v="4000"/>
    <n v="4200"/>
    <n v="4210"/>
    <x v="1"/>
    <s v="5000"/>
    <x v="7"/>
    <x v="7"/>
    <s v="5410"/>
    <n v="5410"/>
    <s v="Neva-842CC"/>
    <s v="ARA-WP / ESTIMACION COSTO DE INVERSION - NIVEL INGENIERIA BÁSICA - REV. C  -  Para aprobación - 16 Noviembre 2007 "/>
    <x v="0"/>
    <x v="1"/>
  </r>
  <r>
    <n v="4000"/>
    <n v="4212"/>
    <s v="Oil Recovery Pump (Cap: 5 m3/hr)"/>
    <s v="Bomba de aceite recuperado(Cap: 5 m3/hr)"/>
    <x v="4"/>
    <n v="1"/>
    <m/>
    <n v="45"/>
    <n v="0"/>
    <n v="3145"/>
    <n v="675"/>
    <n v="3820"/>
    <m/>
    <n v="4000"/>
    <n v="4200"/>
    <n v="4210"/>
    <x v="1"/>
    <s v="5000"/>
    <x v="7"/>
    <x v="7"/>
    <s v="5410"/>
    <n v="5410"/>
    <s v="Neva-842CC"/>
    <s v="ARA-WP / ESTIMACION COSTO DE INVERSION - NIVEL INGENIERIA BÁSICA - REV. C  -  Para aprobación - 16 Noviembre 2007 "/>
    <x v="0"/>
    <x v="1"/>
  </r>
  <r>
    <n v="4000"/>
    <n v="4212"/>
    <s v="Potable Water Pump (Cap: 10 m3/hr)"/>
    <s v="Bombas agua potable (Cap: 10 m3/hr)"/>
    <x v="4"/>
    <n v="2"/>
    <m/>
    <n v="100"/>
    <n v="0"/>
    <n v="3000"/>
    <n v="1500"/>
    <n v="4500"/>
    <m/>
    <n v="4000"/>
    <n v="4200"/>
    <n v="4210"/>
    <x v="1"/>
    <s v="5000"/>
    <x v="7"/>
    <x v="7"/>
    <s v="5410"/>
    <n v="5410"/>
    <s v="Neva-842CC"/>
    <s v="ARA-WP / ESTIMACION COSTO DE INVERSION - NIVEL INGENIERIA BÁSICA - REV. C  -  Para aprobación - 16 Noviembre 2007 "/>
    <x v="0"/>
    <x v="1"/>
  </r>
  <r>
    <n v="4000"/>
    <n v="4212"/>
    <s v="Potable Water Storage Tank (Cap: 450 m3. D= 9.60 m; H= 6.20 m)"/>
    <s v="Estanque de agua potable. (Cap: 450 m3. Diám = 9.60 m; Alto= 6.20 m)"/>
    <x v="6"/>
    <n v="25"/>
    <n v="140"/>
    <n v="3500"/>
    <n v="0"/>
    <n v="0"/>
    <n v="137500"/>
    <n v="137500"/>
    <n v="5500"/>
    <n v="4000"/>
    <n v="4200"/>
    <n v="4210"/>
    <x v="1"/>
    <s v="5000"/>
    <x v="9"/>
    <x v="9"/>
    <s v="5210"/>
    <n v="5210"/>
    <s v="Neva-842CC"/>
    <s v="ARA-WP / ESTIMACION COSTO DE INVERSION - NIVEL INGENIERIA BÁSICA - REV. C  -  Para aprobación - 16 Noviembre 2007 "/>
    <x v="0"/>
    <x v="1"/>
  </r>
  <r>
    <n v="4000"/>
    <n v="4212"/>
    <s v="Process Water Storage Tank (Cap: 350 m3. D= 8.90 m; H= 6.20 m)"/>
    <s v="Estanque almacenamiento Agua Industrial. (Cap: 350 m3. Diám = 8.90 m; Alto= 6.20 m)"/>
    <x v="6"/>
    <n v="22"/>
    <n v="140"/>
    <n v="3080"/>
    <n v="0"/>
    <n v="0"/>
    <n v="121000"/>
    <n v="121000"/>
    <n v="5500"/>
    <n v="4000"/>
    <n v="4200"/>
    <n v="4210"/>
    <x v="1"/>
    <s v="5000"/>
    <x v="9"/>
    <x v="9"/>
    <s v="5210"/>
    <n v="5210"/>
    <s v="Neva-842CC"/>
    <s v="ARA-WP / ESTIMACION COSTO DE INVERSION - NIVEL INGENIERIA BÁSICA - REV. C  -  Para aprobación - 16 Noviembre 2007 "/>
    <x v="0"/>
    <x v="1"/>
  </r>
  <r>
    <n v="4000"/>
    <n v="4212"/>
    <s v="Recirculating Pump (Cap: 2 m3/hr)"/>
    <s v="Bomba recirculación (Cap: 2 m3/hr)"/>
    <x v="4"/>
    <n v="1"/>
    <m/>
    <n v="45"/>
    <n v="0"/>
    <n v="2260"/>
    <n v="675"/>
    <n v="2935"/>
    <m/>
    <n v="4000"/>
    <n v="4200"/>
    <n v="4210"/>
    <x v="1"/>
    <s v="5000"/>
    <x v="7"/>
    <x v="7"/>
    <s v="5410"/>
    <n v="5410"/>
    <s v="Neva-842CC"/>
    <s v="ARA-WP / ESTIMACION COSTO DE INVERSION - NIVEL INGENIERIA BÁSICA - REV. C  -  Para aprobación - 16 Noviembre 2007 "/>
    <x v="0"/>
    <x v="1"/>
  </r>
  <r>
    <n v="4000"/>
    <n v="4212"/>
    <s v="Rotating Monitors for Truck Wash"/>
    <s v="Monitores giratorios para lavado camiones"/>
    <x v="4"/>
    <n v="10"/>
    <m/>
    <n v="300"/>
    <n v="0"/>
    <n v="35000"/>
    <n v="4500"/>
    <n v="39500"/>
    <m/>
    <n v="4000"/>
    <n v="4200"/>
    <n v="4210"/>
    <x v="1"/>
    <s v="5000"/>
    <x v="7"/>
    <x v="7"/>
    <s v="5820"/>
    <n v="5820"/>
    <s v="Neva-842CC"/>
    <s v="ARA-WP / ESTIMACION COSTO DE INVERSION - NIVEL INGENIERIA BÁSICA - REV. C  -  Para aprobación - 16 Noviembre 2007 "/>
    <x v="0"/>
    <x v="1"/>
  </r>
  <r>
    <n v="4000"/>
    <n v="4212"/>
    <s v="Sewage Treatment Plant (Cap: 30 m3/hr)"/>
    <s v="Planta de tratamiento de aguas servidas (Cap: 30 m3/hr)"/>
    <x v="4"/>
    <n v="1"/>
    <m/>
    <n v="200"/>
    <n v="0"/>
    <n v="57000"/>
    <n v="3000"/>
    <n v="60000"/>
    <n v="60000"/>
    <n v="4000"/>
    <n v="4200"/>
    <n v="4210"/>
    <x v="1"/>
    <s v="5000"/>
    <x v="7"/>
    <x v="7"/>
    <s v="5820"/>
    <n v="5820"/>
    <s v="Neva-842CC"/>
    <s v="ARA-WP / ESTIMACION COSTO DE INVERSION - NIVEL INGENIERIA BÁSICA - REV. C  -  Para aprobación - 16 Noviembre 2007 "/>
    <x v="0"/>
    <x v="1"/>
  </r>
  <r>
    <n v="4000"/>
    <n v="4212"/>
    <s v="Solid Precipitator (Cap: 8 m3/hr)"/>
    <s v="Decantador de sólidos (Cap: 8 m3/hr)"/>
    <x v="4"/>
    <n v="2"/>
    <m/>
    <n v="400"/>
    <n v="0"/>
    <n v="14000"/>
    <n v="3592"/>
    <n v="17592"/>
    <m/>
    <n v="4000"/>
    <n v="4200"/>
    <n v="4210"/>
    <x v="1"/>
    <s v="5000"/>
    <x v="7"/>
    <x v="7"/>
    <s v="5820"/>
    <n v="5820"/>
    <s v="Neva-842CC"/>
    <s v="ARA-WP / ESTIMACION COSTO DE INVERSION - NIVEL INGENIERIA BÁSICA - REV. C  -  Para aprobación - 16 Noviembre 2007 "/>
    <x v="0"/>
    <x v="1"/>
  </r>
  <r>
    <n v="4000"/>
    <n v="4212"/>
    <s v="Straight Hook 1 m"/>
    <s v="Gancho Recto 1 m"/>
    <x v="4"/>
    <n v="40"/>
    <m/>
    <n v="120"/>
    <n v="0"/>
    <n v="8000"/>
    <n v="1618.8"/>
    <n v="9618.7999999999993"/>
    <m/>
    <n v="4000"/>
    <n v="4200"/>
    <n v="4210"/>
    <x v="1"/>
    <s v="5000"/>
    <x v="7"/>
    <x v="7"/>
    <s v="5820"/>
    <n v="5820"/>
    <s v="Neva-842CC"/>
    <s v="ARA-WP / ESTIMACION COSTO DE INVERSION - NIVEL INGENIERIA BÁSICA - REV. C  -  Para aprobación - 16 Noviembre 2007 "/>
    <x v="0"/>
    <x v="1"/>
  </r>
  <r>
    <n v="4000"/>
    <n v="4212"/>
    <s v="Truck Wash Pump (Cap: 16 m3/hr)"/>
    <s v="Bomba agua lavado vehículos (Cap: 16 m3/hr)"/>
    <x v="4"/>
    <n v="2"/>
    <m/>
    <n v="90"/>
    <n v="0"/>
    <n v="3500"/>
    <n v="1350"/>
    <n v="4850"/>
    <m/>
    <n v="4000"/>
    <n v="4200"/>
    <n v="4210"/>
    <x v="1"/>
    <s v="5000"/>
    <x v="7"/>
    <x v="7"/>
    <s v="5410"/>
    <n v="5410"/>
    <s v="Neva-842CC"/>
    <s v="ARA-WP / ESTIMACION COSTO DE INVERSION - NIVEL INGENIERIA BÁSICA - REV. C  -  Para aprobación - 16 Noviembre 2007 "/>
    <x v="0"/>
    <x v="1"/>
  </r>
  <r>
    <n v="4000"/>
    <n v="4212"/>
    <s v="Wash Water Hose Reel (D= 1/2&quot;, L= 23 m)"/>
    <s v="Carrete de lavado porta manguera agua (Diám.: 1/2&quot; x largo 23 m)"/>
    <x v="4"/>
    <n v="4"/>
    <m/>
    <n v="80"/>
    <n v="0"/>
    <n v="72000"/>
    <n v="1200"/>
    <n v="73200"/>
    <m/>
    <n v="4000"/>
    <n v="4200"/>
    <n v="4210"/>
    <x v="1"/>
    <s v="5000"/>
    <x v="7"/>
    <x v="7"/>
    <s v="5820"/>
    <n v="5820"/>
    <s v="Neva-842CC"/>
    <s v="ARA-WP / ESTIMACION COSTO DE INVERSION - NIVEL INGENIERIA BÁSICA - REV. C  -  Para aprobación - 16 Noviembre 2007 "/>
    <x v="0"/>
    <x v="1"/>
  </r>
  <r>
    <n v="4000"/>
    <n v="4212"/>
    <s v="Wash Water Recovery Pump (Cap: 8 m3/hr)"/>
    <s v="Bomba agua recuperada de lavado (Cap: 8 m3/hr)"/>
    <x v="4"/>
    <n v="2"/>
    <m/>
    <n v="90"/>
    <n v="0"/>
    <n v="17000"/>
    <n v="1350"/>
    <n v="18350"/>
    <m/>
    <n v="4000"/>
    <n v="4200"/>
    <n v="4210"/>
    <x v="1"/>
    <s v="5000"/>
    <x v="7"/>
    <x v="7"/>
    <s v="5410"/>
    <n v="5410"/>
    <s v="Neva-842CC"/>
    <s v="ARA-WP / ESTIMACION COSTO DE INVERSION - NIVEL INGENIERIA BÁSICA - REV. C  -  Para aprobación - 16 Noviembre 2007 "/>
    <x v="0"/>
    <x v="1"/>
  </r>
  <r>
    <n v="4000"/>
    <n v="4212"/>
    <s v="Water-Oil Separator (Cap: 8 m3/hr)"/>
    <s v="Separador de agua-aceite. (Cap: 8 m3/hr)"/>
    <x v="4"/>
    <n v="1"/>
    <m/>
    <n v="200"/>
    <n v="0"/>
    <n v="7000"/>
    <n v="1796"/>
    <n v="8796"/>
    <m/>
    <n v="4000"/>
    <n v="4200"/>
    <n v="4210"/>
    <x v="1"/>
    <s v="5000"/>
    <x v="7"/>
    <x v="7"/>
    <s v="5660"/>
    <n v="5669"/>
    <s v="Neva-842CC"/>
    <s v="ARA-WP / ESTIMACION COSTO DE INVERSION - NIVEL INGENIERIA BÁSICA - REV. C  -  Para aprobación - 16 Noviembre 2007 "/>
    <x v="0"/>
    <x v="1"/>
  </r>
  <r>
    <n v="4000"/>
    <n v="4212"/>
    <s v="Fittings"/>
    <s v="Fittings y accesorios"/>
    <x v="5"/>
    <m/>
    <m/>
    <n v="500"/>
    <n v="5307.9750000000004"/>
    <n v="0"/>
    <n v="7755"/>
    <n v="13062.975"/>
    <m/>
    <n v="4000"/>
    <n v="4200"/>
    <n v="4210"/>
    <x v="1"/>
    <m/>
    <x v="10"/>
    <x v="10"/>
    <m/>
    <m/>
    <s v="Neva-842CC"/>
    <s v="ARA-WP / ESTIMACION COSTO DE INVERSION - NIVEL INGENIERIA BÁSICA - REV. C  -  Para aprobación - 16 Noviembre 2007 "/>
    <x v="0"/>
    <x v="1"/>
  </r>
  <r>
    <n v="4000"/>
    <n v="4212"/>
    <s v="Gate Valve 1&quot;"/>
    <s v="Gate Valve 1&quot;"/>
    <x v="5"/>
    <m/>
    <m/>
    <n v="50"/>
    <n v="900"/>
    <n v="0"/>
    <n v="775.5"/>
    <n v="1675.5"/>
    <m/>
    <n v="4000"/>
    <n v="4200"/>
    <n v="4210"/>
    <x v="1"/>
    <m/>
    <x v="10"/>
    <x v="10"/>
    <m/>
    <m/>
    <s v="Neva-842CC"/>
    <s v="ARA-WP / ESTIMACION COSTO DE INVERSION - NIVEL INGENIERIA BÁSICA - REV. C  -  Para aprobación - 16 Noviembre 2007 "/>
    <x v="0"/>
    <x v="1"/>
  </r>
  <r>
    <n v="4000"/>
    <n v="4212"/>
    <s v="Gate Valve 1/2&quot;"/>
    <s v="Gate Valve 1/2&quot;"/>
    <x v="5"/>
    <m/>
    <m/>
    <n v="75"/>
    <n v="1350"/>
    <n v="0"/>
    <n v="1163.25"/>
    <n v="2513.25"/>
    <m/>
    <n v="4000"/>
    <n v="4200"/>
    <n v="4210"/>
    <x v="1"/>
    <m/>
    <x v="10"/>
    <x v="10"/>
    <m/>
    <m/>
    <s v="Neva-842CC"/>
    <s v="ARA-WP / ESTIMACION COSTO DE INVERSION - NIVEL INGENIERIA BÁSICA - REV. C  -  Para aprobación - 16 Noviembre 2007 "/>
    <x v="0"/>
    <x v="1"/>
  </r>
  <r>
    <n v="4000"/>
    <n v="4212"/>
    <s v="Gate Valve 3&quot;"/>
    <s v="Gate Valve 3&quot;"/>
    <x v="5"/>
    <m/>
    <m/>
    <n v="50"/>
    <n v="3150"/>
    <n v="0"/>
    <n v="775.5"/>
    <n v="3925.5"/>
    <m/>
    <n v="4000"/>
    <n v="4200"/>
    <n v="4210"/>
    <x v="1"/>
    <m/>
    <x v="10"/>
    <x v="10"/>
    <m/>
    <m/>
    <s v="Neva-842CC"/>
    <s v="ARA-WP / ESTIMACION COSTO DE INVERSION - NIVEL INGENIERIA BÁSICA - REV. C  -  Para aprobación - 16 Noviembre 2007 "/>
    <x v="0"/>
    <x v="1"/>
  </r>
  <r>
    <n v="4000"/>
    <n v="4212"/>
    <s v="Gate Valve 4&quot;"/>
    <s v="Gate Valve 4&quot;"/>
    <x v="5"/>
    <m/>
    <m/>
    <n v="104"/>
    <n v="11700"/>
    <n v="0"/>
    <n v="1613.04"/>
    <n v="13313.04"/>
    <m/>
    <n v="4000"/>
    <n v="4200"/>
    <n v="4210"/>
    <x v="1"/>
    <m/>
    <x v="10"/>
    <x v="10"/>
    <m/>
    <m/>
    <s v="Neva-842CC"/>
    <s v="ARA-WP / ESTIMACION COSTO DE INVERSION - NIVEL INGENIERIA BÁSICA - REV. C  -  Para aprobación - 16 Noviembre 2007 "/>
    <x v="0"/>
    <x v="1"/>
  </r>
  <r>
    <n v="4000"/>
    <n v="4212"/>
    <s v="Gate Valve 6&quot;"/>
    <s v="Gate Valve 6&quot;"/>
    <x v="5"/>
    <m/>
    <m/>
    <n v="120"/>
    <n v="12600"/>
    <n v="0"/>
    <n v="1861.2"/>
    <n v="14461.2"/>
    <m/>
    <n v="4000"/>
    <n v="4200"/>
    <n v="4210"/>
    <x v="1"/>
    <m/>
    <x v="10"/>
    <x v="10"/>
    <m/>
    <m/>
    <s v="Neva-842CC"/>
    <s v="ARA-WP / ESTIMACION COSTO DE INVERSION - NIVEL INGENIERIA BÁSICA - REV. C  -  Para aprobación - 16 Noviembre 2007 "/>
    <x v="0"/>
    <x v="1"/>
  </r>
  <r>
    <n v="4000"/>
    <n v="4212"/>
    <s v="Pipe CS 11/2&quot; ASTM A53 GrB Std., A/G"/>
    <s v="Cañería 11/2&quot; ASTM A53 GrB Std., sobre terreno"/>
    <x v="5"/>
    <n v="166"/>
    <m/>
    <n v="332"/>
    <n v="2065.8733200000001"/>
    <n v="0"/>
    <n v="5149.32"/>
    <n v="7215.1933200000003"/>
    <m/>
    <n v="4000"/>
    <n v="4200"/>
    <n v="4210"/>
    <x v="1"/>
    <m/>
    <x v="10"/>
    <x v="10"/>
    <m/>
    <m/>
    <s v="Neva-842CC"/>
    <s v="ARA-WP / ESTIMACION COSTO DE INVERSION - NIVEL INGENIERIA BÁSICA - REV. C  -  Para aprobación - 16 Noviembre 2007 "/>
    <x v="0"/>
    <x v="1"/>
  </r>
  <r>
    <n v="4000"/>
    <n v="4212"/>
    <s v="Pipe CS 4&quot; ASTM A53 GrB Std., A/G"/>
    <s v="Cañería 4&quot; ASTM A53 GrB Std., sobre terreno"/>
    <x v="5"/>
    <n v="341"/>
    <m/>
    <n v="1364"/>
    <n v="9985.2983999999997"/>
    <n v="0"/>
    <n v="21155.64"/>
    <n v="31140.938399999999"/>
    <m/>
    <n v="4000"/>
    <n v="4200"/>
    <n v="4210"/>
    <x v="1"/>
    <m/>
    <x v="10"/>
    <x v="10"/>
    <m/>
    <m/>
    <s v="Neva-842CC"/>
    <s v="ARA-WP / ESTIMACION COSTO DE INVERSION - NIVEL INGENIERIA BÁSICA - REV. C  -  Para aprobación - 16 Noviembre 2007 "/>
    <x v="0"/>
    <x v="1"/>
  </r>
  <r>
    <n v="4000"/>
    <n v="4212"/>
    <s v="Pipe CS 6&quot; ASTM A53 GrB Std., A/G"/>
    <s v="Cañería 6&quot; ASTM A53 GrB Std., sobre terreno"/>
    <x v="5"/>
    <n v="52"/>
    <m/>
    <n v="312"/>
    <n v="2093.6916000000001"/>
    <n v="0"/>
    <n v="4839.12"/>
    <n v="6932.8116"/>
    <m/>
    <n v="4000"/>
    <n v="4200"/>
    <n v="4210"/>
    <x v="1"/>
    <m/>
    <x v="10"/>
    <x v="10"/>
    <m/>
    <m/>
    <s v="Neva-842CC"/>
    <s v="ARA-WP / ESTIMACION COSTO DE INVERSION - NIVEL INGENIERIA BÁSICA - REV. C  -  Para aprobación - 16 Noviembre 2007 "/>
    <x v="0"/>
    <x v="1"/>
  </r>
  <r>
    <n v="4000"/>
    <n v="4212"/>
    <s v="Cable # 4/0 AWG Bare Copper"/>
    <s v="Cable # 4/0 AWG cu desnudo"/>
    <x v="5"/>
    <n v="200"/>
    <m/>
    <n v="300"/>
    <n v="3600"/>
    <n v="0"/>
    <n v="4047"/>
    <n v="7647"/>
    <m/>
    <n v="4000"/>
    <n v="4200"/>
    <n v="4210"/>
    <x v="1"/>
    <s v="7000"/>
    <x v="11"/>
    <x v="11"/>
    <s v="7780"/>
    <n v="7780"/>
    <s v="Neva-842CC"/>
    <s v="ARA-WP / ESTIMACION COSTO DE INVERSION - NIVEL INGENIERIA BÁSICA - REV. C  -  Para aprobación - 16 Noviembre 2007 "/>
    <x v="0"/>
    <x v="1"/>
  </r>
  <r>
    <n v="4000"/>
    <n v="4212"/>
    <s v="Cable 1/C # 4/0 AWG"/>
    <s v="1/c ·# 4/0 AWG"/>
    <x v="5"/>
    <n v="400"/>
    <m/>
    <n v="120"/>
    <n v="9200"/>
    <n v="0"/>
    <n v="1618.8"/>
    <n v="10818.8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1/C #10 AWG tipo EVA-TC o equivalente"/>
    <s v="Cable 1/C #10 AWG tipo EVA-TC o equivalente"/>
    <x v="5"/>
    <n v="500"/>
    <m/>
    <n v="25"/>
    <n v="1000"/>
    <n v="0"/>
    <n v="337.25"/>
    <n v="1337.25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1/C #12 AWG"/>
    <s v="Cable 1/C #12 AWG"/>
    <x v="5"/>
    <n v="300"/>
    <m/>
    <n v="15"/>
    <n v="300"/>
    <n v="0"/>
    <n v="202.35"/>
    <n v="502.35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1/C 500 MCM"/>
    <s v="1/c · 500 MCM"/>
    <x v="5"/>
    <n v="1300"/>
    <m/>
    <n v="650"/>
    <n v="55900"/>
    <n v="0"/>
    <n v="8768.5"/>
    <n v="64668.5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3/C ·# 12 AWG+G"/>
    <s v="1x3/c ·# 12 AWG+G"/>
    <x v="5"/>
    <n v="1200"/>
    <m/>
    <n v="180"/>
    <n v="3600"/>
    <n v="0"/>
    <n v="2428.1999999999998"/>
    <n v="6028.2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3/C ·# 2 AWG+G"/>
    <s v="1x3/c ·# 2 AWG+G"/>
    <x v="5"/>
    <n v="120"/>
    <m/>
    <n v="36"/>
    <n v="3120"/>
    <n v="0"/>
    <n v="485.64"/>
    <n v="3605.64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3/C ·# 4 AWG+G"/>
    <s v="1x3/c ·# 4 AWG+G"/>
    <x v="5"/>
    <n v="360"/>
    <m/>
    <n v="108"/>
    <n v="7200"/>
    <n v="0"/>
    <n v="1456.92"/>
    <n v="8656.92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3/C ·# 6 AWG+G"/>
    <s v="1x3/c ·# 6 AWG+G"/>
    <x v="5"/>
    <n v="480"/>
    <m/>
    <n v="96"/>
    <n v="4320"/>
    <n v="0"/>
    <n v="1295.04"/>
    <n v="5615.04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4/C #4 AWG XTMU-TC o equivalente"/>
    <s v="Cable 4/C #4 AWG XTMU-TC o equivalente"/>
    <x v="5"/>
    <n v="50"/>
    <m/>
    <n v="25"/>
    <n v="750"/>
    <n v="0"/>
    <n v="337.25"/>
    <n v="1087.25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4/C #4 AWG XTMU-TC o equivalente"/>
    <s v="Cable 4/C #4 AWG XTMU-TC o equivalente"/>
    <x v="5"/>
    <n v="150"/>
    <m/>
    <n v="75"/>
    <n v="2250"/>
    <n v="0"/>
    <n v="1011.75"/>
    <n v="3261.75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4/C #6 AWG XTMU-TC o equivalente"/>
    <s v="Cable 4/C #6 AWG XTMU-TC o equivalente"/>
    <x v="5"/>
    <n v="50"/>
    <m/>
    <n v="20"/>
    <n v="500"/>
    <n v="0"/>
    <n v="269.8"/>
    <n v="769.8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4/C #6 AWG XTMU-TC o equivalente"/>
    <s v="Cable 4/C #6 AWG XTMU-TC o equivalente"/>
    <x v="5"/>
    <n v="150"/>
    <m/>
    <n v="60"/>
    <n v="1500"/>
    <n v="0"/>
    <n v="809.4"/>
    <n v="2309.4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7/C # 14 AWG"/>
    <s v="1x7/c # 14 AWG"/>
    <x v="5"/>
    <n v="1400"/>
    <m/>
    <n v="420"/>
    <n v="11200"/>
    <n v="0"/>
    <n v="5665.8"/>
    <n v="16865.8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Conductor 1/C # 12 AWG"/>
    <s v="Cable Conductor 1x1/C # 12 AWG"/>
    <x v="5"/>
    <n v="3500"/>
    <m/>
    <n v="175"/>
    <n v="3500"/>
    <n v="0"/>
    <n v="2360.75"/>
    <n v="5860.75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Conductor 5/C # 14 AWG"/>
    <s v="Cable Conductor 1x5/C # 14 AWG"/>
    <x v="5"/>
    <n v="600"/>
    <m/>
    <n v="180"/>
    <n v="3600"/>
    <n v="0"/>
    <n v="2428.1999999999998"/>
    <n v="6028.2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EVALEX -C o similar Tensión de Servicio 300 V, Temperatura de Servicio 105ºC, 1*2/C # 16 AWG"/>
    <s v="EVALEX -C o similar Tensión de Servicio 300 V, Temperatura de Servicio 105ºC, 1*2/C # 16 AWG"/>
    <x v="5"/>
    <n v="795"/>
    <m/>
    <n v="159"/>
    <n v="2385"/>
    <n v="0"/>
    <n v="2198.9699999999998"/>
    <n v="4583.97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EVALEX -C o similar Tensión de Servicio 300 V, Temperatura de Servicio 105ºC, 1*3/C # 16 AWG"/>
    <s v="EVALEX -C o similar Tensión de Servicio 300 V, Temperatura de Servicio 105ºC, 1*3/C # 16 AWG"/>
    <x v="5"/>
    <n v="240"/>
    <m/>
    <n v="36"/>
    <n v="960"/>
    <n v="0"/>
    <n v="497.88"/>
    <n v="1457.88"/>
    <m/>
    <n v="4000"/>
    <n v="4200"/>
    <n v="4210"/>
    <x v="1"/>
    <s v="7000"/>
    <x v="11"/>
    <x v="11"/>
    <s v="7910"/>
    <n v="7911"/>
    <s v="Neva-842CC"/>
    <s v="ARA-WP / ESTIMACION COSTO DE INVERSION - NIVEL INGENIERIA BÁSICA - REV. C  -  Para aprobación - 16 Noviembre 2007 "/>
    <x v="0"/>
    <x v="1"/>
  </r>
  <r>
    <n v="4000"/>
    <n v="4212"/>
    <s v="Cable EVALEX -M o similar Tensión de Servicio 600 V, Temperatura de Servicio 90ºC, 1*3/C # 14 AWG"/>
    <s v="tipo EVALEX -M o similar Tensión de Servicio 600 V, Temperatura de Servicio 90ºC, 1*3/C # 14 AWG"/>
    <x v="5"/>
    <n v="840"/>
    <m/>
    <n v="168"/>
    <n v="3360"/>
    <n v="0"/>
    <n v="2323.44"/>
    <n v="5683.44"/>
    <m/>
    <n v="4000"/>
    <n v="4200"/>
    <n v="4210"/>
    <x v="1"/>
    <s v="7000"/>
    <x v="11"/>
    <x v="11"/>
    <s v="7910"/>
    <n v="7913"/>
    <s v="Neva-842CC"/>
    <s v="ARA-WP / ESTIMACION COSTO DE INVERSION - NIVEL INGENIERIA BÁSICA - REV. C  -  Para aprobación - 16 Noviembre 2007 "/>
    <x v="0"/>
    <x v="1"/>
  </r>
  <r>
    <n v="4000"/>
    <n v="4212"/>
    <s v="Cable EVALEX -M o similar Tensión de Servicio 600 V, Temperatura de Servicio 90ºC, 1*4/C # 12 AWG"/>
    <s v="tipo EVALEX -M o similar Tensión de Servicio 600 V, Temperatura de Servicio 90ºC, 1*4/C # 12 AWG"/>
    <x v="5"/>
    <n v="825"/>
    <m/>
    <n v="123.75"/>
    <n v="3300"/>
    <n v="0"/>
    <n v="1711.4625000000001"/>
    <n v="5011.4624999999996"/>
    <m/>
    <n v="4000"/>
    <n v="4200"/>
    <n v="4210"/>
    <x v="1"/>
    <s v="7000"/>
    <x v="11"/>
    <x v="11"/>
    <s v="7910"/>
    <n v="7913"/>
    <s v="Neva-842CC"/>
    <s v="ARA-WP / ESTIMACION COSTO DE INVERSION - NIVEL INGENIERIA BÁSICA - REV. C  -  Para aprobación - 16 Noviembre 2007 "/>
    <x v="0"/>
    <x v="1"/>
  </r>
  <r>
    <n v="4000"/>
    <n v="4212"/>
    <s v="Cable EVALEX -M o similar Tensión de Servicio 600 V, Temperatura de Servicio 90ºC, 1*5/C # 14 AWG"/>
    <s v="tipo EVALEX -M o similar Tensión de Servicio 600 V, Temperatura de Servicio 90ºC, 1*5/C # 14 AWG"/>
    <x v="5"/>
    <n v="450"/>
    <m/>
    <n v="135"/>
    <n v="2700"/>
    <n v="0"/>
    <n v="1867.05"/>
    <n v="4567.05"/>
    <m/>
    <n v="4000"/>
    <n v="4200"/>
    <n v="4210"/>
    <x v="1"/>
    <s v="7000"/>
    <x v="11"/>
    <x v="11"/>
    <s v="7910"/>
    <n v="7913"/>
    <s v="Neva-842CC"/>
    <s v="ARA-WP / ESTIMACION COSTO DE INVERSION - NIVEL INGENIERIA BÁSICA - REV. C  -  Para aprobación - 16 Noviembre 2007 "/>
    <x v="0"/>
    <x v="1"/>
  </r>
  <r>
    <n v="4000"/>
    <n v="4212"/>
    <s v="Camarillas"/>
    <s v="Camarillas"/>
    <x v="5"/>
    <m/>
    <m/>
    <n v="100"/>
    <n v="1500"/>
    <n v="0"/>
    <n v="1349"/>
    <n v="2849"/>
    <m/>
    <n v="4000"/>
    <n v="4200"/>
    <n v="4210"/>
    <x v="1"/>
    <s v="7000"/>
    <x v="11"/>
    <x v="11"/>
    <s v="7930"/>
    <n v="7930"/>
    <s v="Neva-842CC"/>
    <s v="ARA-WP / ESTIMACION COSTO DE INVERSION - NIVEL INGENIERIA BÁSICA - REV. C  -  Para aprobación - 16 Noviembre 2007 "/>
    <x v="0"/>
    <x v="1"/>
  </r>
  <r>
    <n v="4000"/>
    <n v="4212"/>
    <s v="Centro de Control de Motores 400V, 1200A, 7 Columnas. "/>
    <s v="Centro de Control de Motores 400V, 1200A, 7 Columnas. "/>
    <x v="4"/>
    <n v="1"/>
    <m/>
    <n v="200"/>
    <n v="0"/>
    <n v="46800"/>
    <n v="2698"/>
    <n v="49498"/>
    <m/>
    <n v="4000"/>
    <n v="4200"/>
    <n v="4210"/>
    <x v="1"/>
    <s v="7000"/>
    <x v="12"/>
    <x v="12"/>
    <s v="7610"/>
    <n v="7610"/>
    <s v="Neva-842CC"/>
    <s v="ARA-WP / ESTIMACION COSTO DE INVERSION - NIVEL INGENIERIA BÁSICA - REV. C  -  Para aprobación - 16 Noviembre 2007 "/>
    <x v="0"/>
    <x v="1"/>
  </r>
  <r>
    <n v="4000"/>
    <n v="4212"/>
    <s v="Conduit - GRS 1 &quot; ANSI 80.1"/>
    <s v="Conduit Ac. Galvanizado 1 &quot; ANSI 80.1"/>
    <x v="5"/>
    <m/>
    <m/>
    <n v="100"/>
    <n v="800"/>
    <n v="0"/>
    <n v="1349"/>
    <n v="2149"/>
    <m/>
    <n v="4000"/>
    <n v="4200"/>
    <n v="4210"/>
    <x v="1"/>
    <s v="7000"/>
    <x v="11"/>
    <x v="11"/>
    <s v="7820"/>
    <n v="7821"/>
    <s v="Neva-842CC"/>
    <s v="ARA-WP / ESTIMACION COSTO DE INVERSION - NIVEL INGENIERIA BÁSICA - REV. C  -  Para aprobación - 16 Noviembre 2007 "/>
    <x v="0"/>
    <x v="1"/>
  </r>
  <r>
    <n v="4000"/>
    <n v="4212"/>
    <s v="Conduit - GRS 1 1/2&quot; ANSI 80.1"/>
    <s v="Conduit Ac. Galvanizado 1 1/2&quot; ANSI 80.1"/>
    <x v="5"/>
    <m/>
    <m/>
    <n v="30"/>
    <n v="390"/>
    <n v="0"/>
    <n v="404.7"/>
    <n v="794.7"/>
    <m/>
    <n v="4000"/>
    <n v="4200"/>
    <n v="4210"/>
    <x v="1"/>
    <s v="7000"/>
    <x v="11"/>
    <x v="11"/>
    <s v="7820"/>
    <n v="7821"/>
    <s v="Neva-842CC"/>
    <s v="ARA-WP / ESTIMACION COSTO DE INVERSION - NIVEL INGENIERIA BÁSICA - REV. C  -  Para aprobación - 16 Noviembre 2007 "/>
    <x v="0"/>
    <x v="1"/>
  </r>
  <r>
    <n v="4000"/>
    <n v="4212"/>
    <s v="Conduit - GRS 1 1/2&quot; ANSI 80.1"/>
    <s v="Conduit Ac. Galvanizado 1 1/2&quot; ANSI 80.1"/>
    <x v="5"/>
    <m/>
    <m/>
    <n v="150"/>
    <n v="1950"/>
    <n v="0"/>
    <n v="2023.5"/>
    <n v="3973.5"/>
    <m/>
    <n v="4000"/>
    <n v="4200"/>
    <n v="4210"/>
    <x v="1"/>
    <s v="7000"/>
    <x v="11"/>
    <x v="11"/>
    <s v="7820"/>
    <n v="7821"/>
    <s v="Neva-842CC"/>
    <s v="ARA-WP / ESTIMACION COSTO DE INVERSION - NIVEL INGENIERIA BÁSICA - REV. C  -  Para aprobación - 16 Noviembre 2007 "/>
    <x v="0"/>
    <x v="1"/>
  </r>
  <r>
    <n v="4000"/>
    <n v="4212"/>
    <s v="Conduit - GRS 3/4&quot;"/>
    <s v="CAG 3/4&quot;"/>
    <x v="5"/>
    <m/>
    <m/>
    <n v="1000"/>
    <n v="6000"/>
    <n v="0"/>
    <n v="13490"/>
    <n v="19490"/>
    <m/>
    <n v="4000"/>
    <n v="4200"/>
    <n v="4210"/>
    <x v="1"/>
    <s v="7000"/>
    <x v="11"/>
    <x v="11"/>
    <s v="7820"/>
    <n v="7821"/>
    <s v="Neva-842CC"/>
    <s v="ARA-WP / ESTIMACION COSTO DE INVERSION - NIVEL INGENIERIA BÁSICA - REV. C  -  Para aprobación - 16 Noviembre 2007 "/>
    <x v="0"/>
    <x v="1"/>
  </r>
  <r>
    <n v="4000"/>
    <n v="4212"/>
    <s v="Conduit - GRS 3/4&quot;"/>
    <s v="Conduits CAG 3/4&quot;"/>
    <x v="5"/>
    <m/>
    <m/>
    <n v="120"/>
    <n v="720"/>
    <n v="0"/>
    <n v="1618.8"/>
    <n v="2338.8000000000002"/>
    <m/>
    <n v="4000"/>
    <n v="4200"/>
    <n v="4210"/>
    <x v="1"/>
    <s v="7000"/>
    <x v="11"/>
    <x v="11"/>
    <s v="7820"/>
    <n v="7821"/>
    <s v="Neva-842CC"/>
    <s v="ARA-WP / ESTIMACION COSTO DE INVERSION - NIVEL INGENIERIA BÁSICA - REV. C  -  Para aprobación - 16 Noviembre 2007 "/>
    <x v="0"/>
    <x v="1"/>
  </r>
  <r>
    <n v="4000"/>
    <n v="4212"/>
    <s v="Conduit - GRS 3/4&quot; ANSI C80-2"/>
    <s v="Conduit Rígido de Acero Galvanizado, ANSI C80-1. Diámetro 3/4&quot;"/>
    <x v="5"/>
    <m/>
    <m/>
    <n v="450"/>
    <n v="13500"/>
    <n v="0"/>
    <n v="6223.5"/>
    <n v="19723.5"/>
    <m/>
    <n v="4000"/>
    <n v="4200"/>
    <n v="4210"/>
    <x v="1"/>
    <s v="7000"/>
    <x v="11"/>
    <x v="11"/>
    <s v="7820"/>
    <n v="7821"/>
    <s v="Neva-842CC"/>
    <s v="ARA-WP / ESTIMACION COSTO DE INVERSION - NIVEL INGENIERIA BÁSICA - REV. C  -  Para aprobación - 16 Noviembre 2007 "/>
    <x v="0"/>
    <x v="1"/>
  </r>
  <r>
    <n v="4000"/>
    <n v="4212"/>
    <s v="Conduit Flexible Metálico Revestido con PVC. Diámetro 1/2&quot;"/>
    <s v="Conduit Flexible Metálico Revestido con PVC. Diámetro 1/2&quot;"/>
    <x v="5"/>
    <m/>
    <m/>
    <n v="24"/>
    <n v="240"/>
    <n v="0"/>
    <n v="331.92"/>
    <n v="571.91999999999996"/>
    <m/>
    <n v="4000"/>
    <n v="4200"/>
    <n v="4210"/>
    <x v="1"/>
    <s v="7000"/>
    <x v="11"/>
    <x v="11"/>
    <s v="7820"/>
    <n v="7821"/>
    <s v="Neva-842CC"/>
    <s v="ARA-WP / ESTIMACION COSTO DE INVERSION - NIVEL INGENIERIA BÁSICA - REV. C  -  Para aprobación - 16 Noviembre 2007 "/>
    <x v="0"/>
    <x v="1"/>
  </r>
  <r>
    <n v="4000"/>
    <n v="4212"/>
    <s v="Conexiones termofusiones"/>
    <s v="Conexiones termofusiones"/>
    <x v="5"/>
    <m/>
    <m/>
    <n v="36"/>
    <n v="1500"/>
    <n v="0"/>
    <n v="485.64"/>
    <n v="1985.64"/>
    <m/>
    <n v="4000"/>
    <n v="4200"/>
    <n v="4210"/>
    <x v="1"/>
    <s v="7000"/>
    <x v="11"/>
    <x v="11"/>
    <s v="7780"/>
    <n v="7780"/>
    <s v="Neva-842CC"/>
    <s v="ARA-WP / ESTIMACION COSTO DE INVERSION - NIVEL INGENIERIA BÁSICA - REV. C  -  Para aprobación - 16 Noviembre 2007 "/>
    <x v="0"/>
    <x v="1"/>
  </r>
  <r>
    <n v="4000"/>
    <n v="4212"/>
    <s v="Diámetro 1&quot;"/>
    <s v="Diámetro 1&quot;"/>
    <x v="5"/>
    <n v="40"/>
    <m/>
    <n v="40"/>
    <n v="320"/>
    <n v="0"/>
    <n v="539.6"/>
    <n v="859.6"/>
    <m/>
    <n v="4000"/>
    <n v="4200"/>
    <n v="4210"/>
    <x v="1"/>
    <s v="7000"/>
    <x v="11"/>
    <x v="11"/>
    <s v="7820"/>
    <n v="7829"/>
    <s v="Neva-842CC"/>
    <s v="ARA-WP / ESTIMACION COSTO DE INVERSION - NIVEL INGENIERIA BÁSICA - REV. C  -  Para aprobación - 16 Noviembre 2007 "/>
    <x v="0"/>
    <x v="1"/>
  </r>
  <r>
    <n v="4000"/>
    <n v="4212"/>
    <s v="Diámetro 1-1/2&quot;"/>
    <s v="Diámetro 1-1/2&quot;"/>
    <x v="5"/>
    <n v="40"/>
    <m/>
    <n v="40"/>
    <n v="520"/>
    <n v="0"/>
    <n v="539.6"/>
    <n v="1059.5999999999999"/>
    <m/>
    <n v="4000"/>
    <n v="4200"/>
    <n v="4210"/>
    <x v="1"/>
    <s v="7000"/>
    <x v="11"/>
    <x v="11"/>
    <s v="7820"/>
    <n v="7829"/>
    <s v="Neva-842CC"/>
    <s v="ARA-WP / ESTIMACION COSTO DE INVERSION - NIVEL INGENIERIA BÁSICA - REV. C  -  Para aprobación - 16 Noviembre 2007 "/>
    <x v="0"/>
    <x v="1"/>
  </r>
  <r>
    <n v="4000"/>
    <n v="4212"/>
    <s v="Diámetro 3&quot;"/>
    <s v="Diámetro 3&quot;"/>
    <x v="5"/>
    <n v="20"/>
    <m/>
    <n v="40"/>
    <n v="720"/>
    <n v="0"/>
    <n v="539.6"/>
    <n v="1259.5999999999999"/>
    <m/>
    <n v="4000"/>
    <n v="4200"/>
    <n v="4210"/>
    <x v="1"/>
    <s v="7000"/>
    <x v="11"/>
    <x v="11"/>
    <s v="7820"/>
    <n v="7829"/>
    <s v="Neva-842CC"/>
    <s v="ARA-WP / ESTIMACION COSTO DE INVERSION - NIVEL INGENIERIA BÁSICA - REV. C  -  Para aprobación - 16 Noviembre 2007 "/>
    <x v="0"/>
    <x v="1"/>
  </r>
  <r>
    <n v="4000"/>
    <n v="4212"/>
    <s v="Diámetro 3/4&quot;"/>
    <s v="Diámetro 3/4&quot;"/>
    <x v="5"/>
    <n v="90"/>
    <m/>
    <n v="90"/>
    <n v="540"/>
    <n v="0"/>
    <n v="1214.0999999999999"/>
    <n v="1754.1"/>
    <m/>
    <n v="4000"/>
    <n v="4200"/>
    <n v="4210"/>
    <x v="1"/>
    <s v="7000"/>
    <x v="11"/>
    <x v="11"/>
    <s v="7820"/>
    <n v="7829"/>
    <s v="Neva-842CC"/>
    <s v="ARA-WP / ESTIMACION COSTO DE INVERSION - NIVEL INGENIERIA BÁSICA - REV. C  -  Para aprobación - 16 Noviembre 2007 "/>
    <x v="0"/>
    <x v="1"/>
  </r>
  <r>
    <n v="4000"/>
    <n v="4212"/>
    <s v="Electric Tracing Cañerias Area Taller Lavado (Incluye accesorios)"/>
    <s v="Electric Tracing Cañerias Area Taller Lavado (Incluye accesorios)"/>
    <x v="5"/>
    <m/>
    <m/>
    <n v="410"/>
    <n v="4269"/>
    <n v="0"/>
    <n v="6359.1"/>
    <n v="10628.1"/>
    <m/>
    <n v="4000"/>
    <n v="4200"/>
    <n v="4210"/>
    <x v="1"/>
    <s v="7000"/>
    <x v="11"/>
    <x v="11"/>
    <s v="7950"/>
    <n v="7950"/>
    <s v="Neva-842CC"/>
    <s v="ARA-WP / ESTIMACION COSTO DE INVERSION - NIVEL INGENIERIA BÁSICA - REV. C  -  Para aprobación - 16 Noviembre 2007 "/>
    <x v="0"/>
    <x v="1"/>
  </r>
  <r>
    <n v="4000"/>
    <n v="4212"/>
    <s v="Equipo Fluorescente 2*36W Estanca"/>
    <s v="Equipo Fluorescente 2*36W Estanca"/>
    <x v="4"/>
    <n v="30"/>
    <m/>
    <n v="30"/>
    <n v="0"/>
    <n v="2700"/>
    <n v="404.7"/>
    <n v="3104.7"/>
    <m/>
    <n v="4000"/>
    <n v="4200"/>
    <n v="4210"/>
    <x v="1"/>
    <s v="7000"/>
    <x v="12"/>
    <x v="12"/>
    <s v="7720"/>
    <n v="7720"/>
    <s v="Neva-842CC"/>
    <s v="ARA-WP / ESTIMACION COSTO DE INVERSION - NIVEL INGENIERIA BÁSICA - REV. C  -  Para aprobación - 16 Noviembre 2007 "/>
    <x v="0"/>
    <x v="1"/>
  </r>
  <r>
    <n v="4000"/>
    <n v="4212"/>
    <s v="Equipos de Emergencia 2*60 W, 3 hrs"/>
    <s v="Equipos de Emergencia 2*60 W, 3 hrs"/>
    <x v="4"/>
    <n v="8"/>
    <m/>
    <n v="8"/>
    <n v="0"/>
    <n v="1864.8"/>
    <n v="107.92"/>
    <n v="1972.72"/>
    <m/>
    <n v="4000"/>
    <n v="4200"/>
    <n v="4210"/>
    <x v="1"/>
    <s v="7000"/>
    <x v="12"/>
    <x v="12"/>
    <s v="7790"/>
    <n v="7790"/>
    <s v="Neva-842CC"/>
    <s v="ARA-WP / ESTIMACION COSTO DE INVERSION - NIVEL INGENIERIA BÁSICA - REV. C  -  Para aprobación - 16 Noviembre 2007 "/>
    <x v="0"/>
    <x v="1"/>
  </r>
  <r>
    <n v="4000"/>
    <n v="4212"/>
    <s v="Lightning Arrestor"/>
    <s v="Sistema de Pararrayos"/>
    <x v="4"/>
    <n v="1"/>
    <m/>
    <n v="250"/>
    <n v="0"/>
    <n v="5910.3"/>
    <n v="3372.5"/>
    <n v="9282.7999999999993"/>
    <m/>
    <n v="4000"/>
    <n v="4200"/>
    <n v="4210"/>
    <x v="1"/>
    <s v="7000"/>
    <x v="12"/>
    <x v="12"/>
    <s v="7130"/>
    <n v="7134"/>
    <s v="Neva-842CC"/>
    <s v="ARA-WP / ESTIMACION COSTO DE INVERSION - NIVEL INGENIERIA BÁSICA - REV. C  -  Para aprobación - 16 Noviembre 2007 "/>
    <x v="0"/>
    <x v="1"/>
  </r>
  <r>
    <n v="4000"/>
    <n v="4212"/>
    <s v="Lighting Transformer 150 kVA, 400/ 400-231 V "/>
    <s v="Transformador de Alumbrado 150 kVA, 400/ 400-231 V "/>
    <x v="4"/>
    <n v="1"/>
    <m/>
    <n v="150"/>
    <n v="0"/>
    <n v="5644.8"/>
    <n v="2023.5"/>
    <n v="7668.3"/>
    <m/>
    <n v="4000"/>
    <n v="4200"/>
    <n v="4210"/>
    <x v="1"/>
    <s v="7000"/>
    <x v="12"/>
    <x v="12"/>
    <s v="7210"/>
    <n v="7212"/>
    <s v="Neva-842CC"/>
    <s v="ARA-WP / ESTIMACION COSTO DE INVERSION - NIVEL INGENIERIA BÁSICA - REV. C  -  Para aprobación - 16 Noviembre 2007 "/>
    <x v="0"/>
    <x v="1"/>
  </r>
  <r>
    <n v="4000"/>
    <n v="4212"/>
    <s v="Luminaria 250 W HM Tipo Campana"/>
    <s v="Luminaria 250 W HM Tipo Campana"/>
    <x v="4"/>
    <n v="30"/>
    <m/>
    <n v="150"/>
    <n v="0"/>
    <n v="4050"/>
    <n v="2023.5"/>
    <n v="6073.5"/>
    <m/>
    <n v="4000"/>
    <n v="4200"/>
    <n v="4210"/>
    <x v="1"/>
    <s v="7000"/>
    <x v="12"/>
    <x v="12"/>
    <s v="7710"/>
    <n v="7710"/>
    <s v="Neva-842CC"/>
    <s v="ARA-WP / ESTIMACION COSTO DE INVERSION - NIVEL INGENIERIA BÁSICA - REV. C  -  Para aprobación - 16 Noviembre 2007 "/>
    <x v="0"/>
    <x v="1"/>
  </r>
  <r>
    <n v="4000"/>
    <n v="4212"/>
    <s v="Luminaria Fl. Emergencia Señalética"/>
    <s v="Luminaria Fl. Emergencia Señalética"/>
    <x v="4"/>
    <n v="10"/>
    <m/>
    <n v="10"/>
    <n v="0"/>
    <n v="900"/>
    <n v="134.9"/>
    <n v="1034.9000000000001"/>
    <m/>
    <n v="4000"/>
    <n v="4200"/>
    <n v="4210"/>
    <x v="1"/>
    <s v="7000"/>
    <x v="12"/>
    <x v="12"/>
    <s v="7710"/>
    <n v="7710"/>
    <s v="Neva-842CC"/>
    <s v="ARA-WP / ESTIMACION COSTO DE INVERSION - NIVEL INGENIERIA BÁSICA - REV. C  -  Para aprobación - 16 Noviembre 2007 "/>
    <x v="0"/>
    <x v="1"/>
  </r>
  <r>
    <n v="4000"/>
    <n v="4212"/>
    <s v="Luminaria Tipo Alumbrado público 400 W HPS"/>
    <s v="Luminaria Tipo Alumbrado público 400 W HPS"/>
    <x v="4"/>
    <n v="8"/>
    <m/>
    <n v="8"/>
    <n v="0"/>
    <n v="1440"/>
    <n v="107.92"/>
    <n v="1547.92"/>
    <m/>
    <n v="4000"/>
    <n v="4200"/>
    <n v="4210"/>
    <x v="1"/>
    <s v="7000"/>
    <x v="12"/>
    <x v="12"/>
    <s v="7710"/>
    <n v="7710"/>
    <s v="Neva-842CC"/>
    <s v="ARA-WP / ESTIMACION COSTO DE INVERSION - NIVEL INGENIERIA BÁSICA - REV. C  -  Para aprobación - 16 Noviembre 2007 "/>
    <x v="0"/>
    <x v="1"/>
  </r>
  <r>
    <n v="4000"/>
    <n v="4212"/>
    <s v="Reflector 400 W HM"/>
    <s v="Reflector 400 W HM"/>
    <x v="4"/>
    <n v="20"/>
    <m/>
    <n v="20"/>
    <n v="0"/>
    <n v="3600"/>
    <n v="269.8"/>
    <n v="3869.8"/>
    <m/>
    <n v="4000"/>
    <n v="4200"/>
    <n v="4210"/>
    <x v="1"/>
    <s v="7000"/>
    <x v="12"/>
    <x v="12"/>
    <s v="7710"/>
    <n v="7710"/>
    <s v="Neva-842CC"/>
    <s v="ARA-WP / ESTIMACION COSTO DE INVERSION - NIVEL INGENIERIA BÁSICA - REV. C  -  Para aprobación - 16 Noviembre 2007 "/>
    <x v="0"/>
    <x v="1"/>
  </r>
  <r>
    <n v="4000"/>
    <n v="4212"/>
    <s v="Retape"/>
    <s v="Retape"/>
    <x v="5"/>
    <m/>
    <m/>
    <n v="16"/>
    <n v="0"/>
    <n v="0"/>
    <n v="112.8"/>
    <n v="112.8"/>
    <m/>
    <n v="4000"/>
    <n v="4200"/>
    <n v="4210"/>
    <x v="1"/>
    <m/>
    <x v="10"/>
    <x v="10"/>
    <m/>
    <n v="7281"/>
    <s v="Neva-842CC"/>
    <s v="ARA-WP / ESTIMACION COSTO DE INVERSION - NIVEL INGENIERIA BÁSICA - REV. C  -  Para aprobación - 16 Noviembre 2007 "/>
    <x v="0"/>
    <x v="1"/>
  </r>
  <r>
    <n v="4000"/>
    <n v="4212"/>
    <s v="Tablero de enchufes 2 ench. 3x32A, 380V 2 Ench. 16A, 220 V"/>
    <s v="Tablero de enchufes 2 ench. 3x32A, 380V 2 Ench. 16A, 220 V"/>
    <x v="4"/>
    <n v="2"/>
    <m/>
    <n v="30"/>
    <n v="0"/>
    <n v="1551.6"/>
    <n v="404.7"/>
    <n v="1956.3"/>
    <m/>
    <n v="4000"/>
    <n v="4200"/>
    <n v="4210"/>
    <x v="1"/>
    <s v="7000"/>
    <x v="12"/>
    <x v="12"/>
    <s v="7260"/>
    <n v="7260"/>
    <s v="Neva-842CC"/>
    <s v="ARA-WP / ESTIMACION COSTO DE INVERSION - NIVEL INGENIERIA BÁSICA - REV. C  -  Para aprobación - 16 Noviembre 2007 "/>
    <x v="0"/>
    <x v="1"/>
  </r>
  <r>
    <n v="4000"/>
    <n v="4212"/>
    <s v="Tablero de enchufes 2 ench. 3x32A, 380V 2 Ench. 16A, 220 V"/>
    <s v="Tablero de enchufes 2 ench. 3x32A, 380V 2 Ench. 16A, 220 V"/>
    <x v="4"/>
    <n v="6"/>
    <m/>
    <n v="270"/>
    <n v="0"/>
    <n v="4654.8"/>
    <n v="3642.3"/>
    <n v="8297.1"/>
    <m/>
    <n v="4000"/>
    <n v="4200"/>
    <n v="4210"/>
    <x v="1"/>
    <s v="7000"/>
    <x v="12"/>
    <x v="12"/>
    <s v="7260"/>
    <n v="7260"/>
    <s v="Neva-842CC"/>
    <s v="ARA-WP / ESTIMACION COSTO DE INVERSION - NIVEL INGENIERIA BÁSICA - REV. C  -  Para aprobación - 16 Noviembre 2007 "/>
    <x v="0"/>
    <x v="1"/>
  </r>
  <r>
    <n v="4000"/>
    <n v="4212"/>
    <s v="Tablero de enchufes 2 ench. 3x32A, 380V 2 Ench. 32A, 24 VCC"/>
    <s v="Tablero de enchufes 2 ench. 3x32A, 380V 2 Ench. 32A, 24 VCC"/>
    <x v="4"/>
    <n v="2"/>
    <m/>
    <n v="90"/>
    <n v="0"/>
    <n v="1620"/>
    <n v="1214.0999999999999"/>
    <n v="2834.1"/>
    <m/>
    <n v="4000"/>
    <n v="4200"/>
    <n v="4210"/>
    <x v="1"/>
    <s v="7000"/>
    <x v="12"/>
    <x v="12"/>
    <s v="7260"/>
    <n v="7260"/>
    <s v="Neva-842CC"/>
    <s v="ARA-WP / ESTIMACION COSTO DE INVERSION - NIVEL INGENIERIA BÁSICA - REV. C  -  Para aprobación - 16 Noviembre 2007 "/>
    <x v="0"/>
    <x v="1"/>
  </r>
  <r>
    <n v="4000"/>
    <n v="4212"/>
    <s v="Tablero Distribución de Fuerza y Alumbrado 380-231 V, Taller de lavado"/>
    <m/>
    <x v="4"/>
    <n v="1"/>
    <m/>
    <n v="150"/>
    <n v="0"/>
    <n v="6300"/>
    <n v="2023.5"/>
    <n v="8323.5"/>
    <m/>
    <n v="4000"/>
    <n v="4200"/>
    <n v="4210"/>
    <x v="1"/>
    <s v="7000"/>
    <x v="12"/>
    <x v="12"/>
    <s v="7260"/>
    <n v="7260"/>
    <s v="Neva-842CC"/>
    <s v="ARA-WP / ESTIMACION COSTO DE INVERSION - NIVEL INGENIERIA BÁSICA - REV. C  -  Para aprobación - 16 Noviembre 2007 "/>
    <x v="0"/>
    <x v="1"/>
  </r>
  <r>
    <n v="4000"/>
    <n v="4212"/>
    <s v="Junction Box 100X100X101"/>
    <s v="Caja 100X100X100"/>
    <x v="4"/>
    <m/>
    <m/>
    <n v="7.5"/>
    <n v="0"/>
    <n v="60"/>
    <n v="101.175"/>
    <n v="161.17500000000001"/>
    <m/>
    <n v="4000"/>
    <n v="4200"/>
    <n v="4210"/>
    <x v="1"/>
    <s v="8000"/>
    <x v="13"/>
    <x v="13"/>
    <s v="8610"/>
    <n v="8610"/>
    <s v="Neva-842CC"/>
    <s v="ARA-WP / ESTIMACION COSTO DE INVERSION - NIVEL INGENIERIA BÁSICA - REV. C  -  Para aprobación - 16 Noviembre 2007 "/>
    <x v="0"/>
    <x v="1"/>
  </r>
  <r>
    <n v="4000"/>
    <n v="4212"/>
    <s v="Junction Box 100X100X60"/>
    <s v="Caja 100X100X60"/>
    <x v="4"/>
    <m/>
    <m/>
    <n v="22.5"/>
    <n v="0"/>
    <n v="150"/>
    <n v="303.52499999999998"/>
    <n v="453.52499999999998"/>
    <m/>
    <n v="4000"/>
    <n v="4200"/>
    <n v="4210"/>
    <x v="1"/>
    <s v="8000"/>
    <x v="13"/>
    <x v="13"/>
    <s v="8610"/>
    <n v="8610"/>
    <s v="Neva-842CC"/>
    <s v="ARA-WP / ESTIMACION COSTO DE INVERSION - NIVEL INGENIERIA BÁSICA - REV. C  -  Para aprobación - 16 Noviembre 2007 "/>
    <x v="0"/>
    <x v="1"/>
  </r>
  <r>
    <n v="4000"/>
    <n v="4212"/>
    <s v="Level Switch - Floating Type"/>
    <s v="Interruptor de Nivel tipo Flotador"/>
    <x v="4"/>
    <n v="2"/>
    <m/>
    <n v="36"/>
    <n v="0"/>
    <n v="3600"/>
    <n v="497.88"/>
    <n v="4097.88"/>
    <m/>
    <n v="4000"/>
    <n v="4200"/>
    <n v="4210"/>
    <x v="1"/>
    <s v="8000"/>
    <x v="13"/>
    <x v="13"/>
    <s v="8610"/>
    <n v="8610"/>
    <s v="Neva-842CC"/>
    <s v="ARA-WP / ESTIMACION COSTO DE INVERSION - NIVEL INGENIERIA BÁSICA - REV. C  -  Para aprobación - 16 Noviembre 2007 "/>
    <x v="0"/>
    <x v="1"/>
  </r>
  <r>
    <n v="4000"/>
    <n v="4212"/>
    <s v="Level Transmitter - Type Radar FF (Includes Local Level Indicator)"/>
    <s v="Transmisor de Nivel tipo Radar FF(Incluye Indicador de Nivel Local)"/>
    <x v="4"/>
    <n v="1"/>
    <m/>
    <n v="30"/>
    <n v="0"/>
    <n v="2450"/>
    <n v="414.9"/>
    <n v="2864.9"/>
    <m/>
    <n v="4000"/>
    <n v="4200"/>
    <n v="4210"/>
    <x v="1"/>
    <s v="8000"/>
    <x v="13"/>
    <x v="13"/>
    <s v="8610"/>
    <n v="8610"/>
    <s v="Neva-842CC"/>
    <s v="ARA-WP / ESTIMACION COSTO DE INVERSION - NIVEL INGENIERIA BÁSICA - REV. C  -  Para aprobación - 16 Noviembre 2007 "/>
    <x v="0"/>
    <x v="1"/>
  </r>
  <r>
    <n v="4000"/>
    <n v="4212"/>
    <s v="Pressure Meter"/>
    <s v="Manómetro"/>
    <x v="4"/>
    <n v="11"/>
    <m/>
    <n v="165"/>
    <n v="0"/>
    <n v="5500"/>
    <n v="2281.9499999999998"/>
    <n v="7781.95"/>
    <m/>
    <n v="4000"/>
    <n v="4200"/>
    <n v="4210"/>
    <x v="1"/>
    <s v="8000"/>
    <x v="13"/>
    <x v="13"/>
    <s v="8610"/>
    <n v="8610"/>
    <s v="Neva-842CC"/>
    <s v="ARA-WP / ESTIMACION COSTO DE INVERSION - NIVEL INGENIERIA BÁSICA - REV. C  -  Para aprobación - 16 Noviembre 2007 "/>
    <x v="0"/>
    <x v="1"/>
  </r>
  <r>
    <n v="4000"/>
    <n v="4212"/>
    <s v="Pressure Meter - with Seal"/>
    <s v="Manómetro con Sello"/>
    <x v="4"/>
    <n v="2"/>
    <m/>
    <n v="30"/>
    <n v="0"/>
    <n v="1600"/>
    <n v="414.9"/>
    <n v="2014.9"/>
    <m/>
    <n v="4000"/>
    <n v="4200"/>
    <n v="4210"/>
    <x v="1"/>
    <s v="8000"/>
    <x v="13"/>
    <x v="13"/>
    <s v="8610"/>
    <n v="8610"/>
    <s v="Neva-842CC"/>
    <s v="ARA-WP / ESTIMACION COSTO DE INVERSION - NIVEL INGENIERIA BÁSICA - REV. C  -  Para aprobación - 16 Noviembre 2007 "/>
    <x v="0"/>
    <x v="1"/>
  </r>
  <r>
    <n v="4000"/>
    <n v="4212"/>
    <s v="Pressure Transmitter"/>
    <s v="Transmisor de Presión"/>
    <x v="4"/>
    <n v="1"/>
    <m/>
    <n v="30"/>
    <n v="0"/>
    <n v="1200"/>
    <n v="414.9"/>
    <n v="1614.9"/>
    <m/>
    <n v="4000"/>
    <n v="4200"/>
    <n v="4210"/>
    <x v="1"/>
    <s v="8000"/>
    <x v="13"/>
    <x v="13"/>
    <s v="8610"/>
    <n v="8610"/>
    <s v="Neva-842CC"/>
    <s v="ARA-WP / ESTIMACION COSTO DE INVERSION - NIVEL INGENIERIA BÁSICA - REV. C  -  Para aprobación - 16 Noviembre 2007 "/>
    <x v="0"/>
    <x v="1"/>
  </r>
  <r>
    <n v="4000"/>
    <n v="4212"/>
    <s v="Pull Box 100X100X60mm"/>
    <s v="Cajas pull box de 100*100*60 mm"/>
    <x v="4"/>
    <m/>
    <m/>
    <n v="150"/>
    <n v="0"/>
    <n v="1000"/>
    <n v="2023.5"/>
    <n v="3023.5"/>
    <m/>
    <n v="4000"/>
    <n v="4200"/>
    <n v="4210"/>
    <x v="1"/>
    <s v="8000"/>
    <x v="13"/>
    <x v="13"/>
    <s v="8610"/>
    <n v="8610"/>
    <s v="Neva-842CC"/>
    <s v="ARA-WP / ESTIMACION COSTO DE INVERSION - NIVEL INGENIERIA BÁSICA - REV. C  -  Para aprobación - 16 Noviembre 2007 "/>
    <x v="0"/>
    <x v="1"/>
  </r>
  <r>
    <n v="4000"/>
    <n v="4212"/>
    <s v="Pushbutton Stations - Lighting"/>
    <s v="Botoneras de Control para alumbrado"/>
    <x v="4"/>
    <n v="9"/>
    <m/>
    <n v="45"/>
    <n v="0"/>
    <n v="720"/>
    <n v="607.04999999999995"/>
    <n v="1327.05"/>
    <m/>
    <n v="4000"/>
    <n v="4200"/>
    <n v="4210"/>
    <x v="1"/>
    <s v="8000"/>
    <x v="13"/>
    <x v="13"/>
    <s v="8610"/>
    <n v="8610"/>
    <s v="Neva-842CC"/>
    <s v="ARA-WP / ESTIMACION COSTO DE INVERSION - NIVEL INGENIERIA BÁSICA - REV. C  -  Para aprobación - 16 Noviembre 2007 "/>
    <x v="0"/>
    <x v="1"/>
  </r>
  <r>
    <n v="4000"/>
    <n v="4212"/>
    <s v="Pushbutton Stations - Motor"/>
    <s v="Botoneras motor"/>
    <x v="4"/>
    <n v="15"/>
    <m/>
    <n v="450"/>
    <n v="0"/>
    <n v="3000"/>
    <n v="6070.5"/>
    <n v="9070.5"/>
    <m/>
    <n v="4000"/>
    <n v="4200"/>
    <n v="4210"/>
    <x v="1"/>
    <s v="8000"/>
    <x v="13"/>
    <x v="13"/>
    <s v="8610"/>
    <n v="8610"/>
    <s v="Neva-842CC"/>
    <s v="ARA-WP / ESTIMACION COSTO DE INVERSION - NIVEL INGENIERIA BÁSICA - REV. C  -  Para aprobación - 16 Noviembre 2007 "/>
    <x v="0"/>
    <x v="1"/>
  </r>
  <r>
    <n v="4000"/>
    <n v="4212"/>
    <s v="Selector Local/Remote - Pilot Light"/>
    <s v="Selector Local/Remoto  Local, Luz Piloto"/>
    <x v="4"/>
    <m/>
    <m/>
    <n v="150"/>
    <n v="0"/>
    <n v="10425"/>
    <n v="2074.5"/>
    <n v="12499.5"/>
    <m/>
    <n v="4000"/>
    <n v="4200"/>
    <n v="4210"/>
    <x v="1"/>
    <s v="8000"/>
    <x v="13"/>
    <x v="13"/>
    <s v="8610"/>
    <n v="8610"/>
    <s v="Neva-842CC"/>
    <s v="ARA-WP / ESTIMACION COSTO DE INVERSION - NIVEL INGENIERIA BÁSICA - REV. C  -  Para aprobación - 16 Noviembre 2007 "/>
    <x v="0"/>
    <x v="1"/>
  </r>
  <r>
    <n v="4000"/>
    <n v="4212"/>
    <s v="Selector Local/Remote - Pilot Light"/>
    <s v="Selector Local/Remoto  Local, Luz Piloto"/>
    <x v="4"/>
    <m/>
    <m/>
    <n v="30"/>
    <n v="0"/>
    <n v="1500"/>
    <n v="414.9"/>
    <n v="1914.9"/>
    <m/>
    <n v="4000"/>
    <n v="4200"/>
    <n v="4210"/>
    <x v="1"/>
    <s v="8000"/>
    <x v="13"/>
    <x v="13"/>
    <s v="8610"/>
    <n v="8610"/>
    <s v="Neva-842CC"/>
    <s v="ARA-WP / ESTIMACION COSTO DE INVERSION - NIVEL INGENIERIA BÁSICA - REV. C  -  Para aprobación - 16 Noviembre 2007 "/>
    <x v="0"/>
    <x v="1"/>
  </r>
  <r>
    <n v="4000"/>
    <n v="4212"/>
    <s v="Temperature Transmitter FF (Includes Sensor Type RTD PT-100)"/>
    <s v="Transmisor de Temperatura FF(Incluye Sensor Tipo RTD PT-100)"/>
    <x v="4"/>
    <n v="3"/>
    <m/>
    <n v="90"/>
    <n v="0"/>
    <n v="3600"/>
    <n v="1244.7"/>
    <n v="4844.7"/>
    <m/>
    <n v="4000"/>
    <n v="4200"/>
    <n v="4210"/>
    <x v="1"/>
    <s v="8000"/>
    <x v="13"/>
    <x v="13"/>
    <s v="8610"/>
    <n v="8610"/>
    <s v="Neva-842CC"/>
    <s v="ARA-WP / ESTIMACION COSTO DE INVERSION - NIVEL INGENIERIA BÁSICA - REV. C  -  Para aprobación - 16 Noviembre 2007 "/>
    <x v="0"/>
    <x v="1"/>
  </r>
  <r>
    <n v="4000"/>
    <n v="4212"/>
    <s v="Thermostat for High and Low Temperature"/>
    <s v="Termostato de Alta y Baja Temperatura"/>
    <x v="4"/>
    <n v="2"/>
    <m/>
    <n v="30"/>
    <n v="0"/>
    <n v="1120"/>
    <n v="414.9"/>
    <n v="1534.9"/>
    <m/>
    <n v="4000"/>
    <n v="4200"/>
    <n v="4210"/>
    <x v="1"/>
    <s v="8000"/>
    <x v="13"/>
    <x v="13"/>
    <s v="8610"/>
    <n v="8610"/>
    <s v="Neva-842CC"/>
    <s v="ARA-WP / ESTIMACION COSTO DE INVERSION - NIVEL INGENIERIA BÁSICA - REV. C  -  Para aprobación - 16 Noviembre 2007 "/>
    <x v="0"/>
    <x v="1"/>
  </r>
  <r>
    <n v="4000"/>
    <n v="4212"/>
    <s v="Ultrasonic Level Transmitter FF (includes Ultrasonic Level Sensor)"/>
    <s v="Transmisor de Nivel Tipo Ultrasónico FF(Incluye Sensor Nivel Ultrasónico)"/>
    <x v="4"/>
    <n v="3"/>
    <m/>
    <n v="90"/>
    <n v="0"/>
    <n v="3750"/>
    <n v="1244.7"/>
    <n v="4994.7"/>
    <m/>
    <n v="4000"/>
    <n v="4200"/>
    <n v="4210"/>
    <x v="1"/>
    <s v="8000"/>
    <x v="13"/>
    <x v="13"/>
    <s v="8610"/>
    <n v="8610"/>
    <s v="Neva-842CC"/>
    <s v="ARA-WP / ESTIMACION COSTO DE INVERSION - NIVEL INGENIERIA BÁSICA - REV. C  -  Para aprobación - 16 Noviembre 2007 "/>
    <x v="0"/>
    <x v="1"/>
  </r>
  <r>
    <n v="4000"/>
    <n v="4213"/>
    <s v="Backfill - Structural"/>
    <s v="Rellenos"/>
    <x v="0"/>
    <n v="1050"/>
    <n v="0.68"/>
    <n v="2100"/>
    <n v="0"/>
    <n v="0"/>
    <n v="52500"/>
    <n v="52500"/>
    <n v="50"/>
    <n v="4000"/>
    <n v="4200"/>
    <n v="4210"/>
    <x v="2"/>
    <s v="1000"/>
    <x v="0"/>
    <x v="0"/>
    <s v="1420"/>
    <n v="1420"/>
    <m/>
    <s v="ARA-WP / ESTIMACION COSTO DE INVERSION - NIVEL INGENIERIA BÁSICA - REV. C  -  Para aprobación - 16 Noviembre 2007 "/>
    <x v="0"/>
    <x v="2"/>
  </r>
  <r>
    <n v="4000"/>
    <n v="4213"/>
    <s v="Excavation - Structural"/>
    <s v="Excavaciones"/>
    <x v="0"/>
    <n v="1520"/>
    <n v="0.24"/>
    <n v="364.8"/>
    <n v="0"/>
    <n v="0"/>
    <n v="15200"/>
    <n v="15200"/>
    <n v="10"/>
    <n v="4000"/>
    <n v="4200"/>
    <n v="4210"/>
    <x v="2"/>
    <s v="1000"/>
    <x v="1"/>
    <x v="1"/>
    <s v="1310"/>
    <n v="1313"/>
    <m/>
    <s v="ARA-WP / ESTIMACION COSTO DE INVERSION - NIVEL INGENIERIA BÁSICA - REV. C  -  Para aprobación - 16 Noviembre 2007 "/>
    <x v="0"/>
    <x v="2"/>
  </r>
  <r>
    <n v="4000"/>
    <n v="4213"/>
    <s v="Excavation - Structural"/>
    <s v="Excavaciones"/>
    <x v="0"/>
    <n v="6"/>
    <n v="0.24"/>
    <n v="1.44"/>
    <n v="0"/>
    <n v="0"/>
    <n v="60"/>
    <n v="60"/>
    <n v="10"/>
    <n v="4000"/>
    <n v="4200"/>
    <n v="4210"/>
    <x v="2"/>
    <s v="1000"/>
    <x v="1"/>
    <x v="1"/>
    <s v="1310"/>
    <n v="1313"/>
    <m/>
    <s v="ARA-WP / ESTIMACION COSTO DE INVERSION - NIVEL INGENIERIA BÁSICA - REV. C  -  Para aprobación - 16 Noviembre 2007 "/>
    <x v="0"/>
    <x v="2"/>
  </r>
  <r>
    <n v="4000"/>
    <n v="4213"/>
    <s v="Concrete - Foundations"/>
    <s v="Hormigón Fundaciones"/>
    <x v="0"/>
    <n v="140"/>
    <n v="25"/>
    <n v="3920"/>
    <n v="0"/>
    <n v="0"/>
    <n v="137200"/>
    <n v="137200"/>
    <n v="980"/>
    <n v="4000"/>
    <n v="4200"/>
    <n v="4210"/>
    <x v="2"/>
    <s v="2000"/>
    <x v="2"/>
    <x v="2"/>
    <s v="2110"/>
    <n v="2111"/>
    <m/>
    <s v="ARA-WP / ESTIMACION COSTO DE INVERSION - NIVEL INGENIERIA BÁSICA - REV. C  -  Para aprobación - 16 Noviembre 2007 "/>
    <x v="0"/>
    <x v="2"/>
  </r>
  <r>
    <n v="4000"/>
    <n v="4213"/>
    <s v="Concrete - Slab on Grade"/>
    <s v="Hormigón radier "/>
    <x v="0"/>
    <n v="550"/>
    <n v="35"/>
    <n v="9350"/>
    <n v="0"/>
    <n v="0"/>
    <n v="605000"/>
    <n v="605000"/>
    <n v="1100"/>
    <n v="4000"/>
    <n v="4200"/>
    <n v="4210"/>
    <x v="2"/>
    <s v="2000"/>
    <x v="3"/>
    <x v="3"/>
    <s v="2320"/>
    <n v="2321"/>
    <m/>
    <s v="ARA-WP / ESTIMACION COSTO DE INVERSION - NIVEL INGENIERIA BÁSICA - REV. C  -  Para aprobación - 16 Noviembre 2007 "/>
    <x v="0"/>
    <x v="2"/>
  </r>
  <r>
    <n v="4000"/>
    <n v="4213"/>
    <s v="Extra Heavy Steel (&gt;90 kg/m)"/>
    <s v="Estructura extra pesada (&gt;90 kg/m)"/>
    <x v="1"/>
    <n v="89"/>
    <n v="50"/>
    <n v="4450"/>
    <n v="109664.91"/>
    <n v="0"/>
    <n v="63457"/>
    <n v="173121.91"/>
    <n v="1485"/>
    <n v="4000"/>
    <n v="4200"/>
    <n v="4210"/>
    <x v="2"/>
    <s v="3000"/>
    <x v="4"/>
    <x v="4"/>
    <s v="3110"/>
    <n v="3110"/>
    <m/>
    <s v="ARA-WP / ESTIMACION COSTO DE INVERSION - NIVEL INGENIERIA BÁSICA - REV. C  -  Para aprobación - 16 Noviembre 2007 "/>
    <x v="0"/>
    <x v="2"/>
  </r>
  <r>
    <n v="4000"/>
    <n v="4213"/>
    <s v="Heavy Steel (&gt;60-90 kg/m)"/>
    <s v="Estructura pesada (&gt;60-90 kg/m)"/>
    <x v="1"/>
    <n v="17"/>
    <n v="68"/>
    <n v="1156"/>
    <n v="0"/>
    <n v="0"/>
    <n v="30600"/>
    <n v="30600"/>
    <n v="1800"/>
    <n v="4000"/>
    <n v="4200"/>
    <n v="4210"/>
    <x v="2"/>
    <s v="3000"/>
    <x v="4"/>
    <x v="4"/>
    <s v="3120"/>
    <n v="3120"/>
    <m/>
    <s v="ARA-WP / ESTIMACION COSTO DE INVERSION - NIVEL INGENIERIA BÁSICA - REV. C  -  Para aprobación - 16 Noviembre 2007 "/>
    <x v="0"/>
    <x v="2"/>
  </r>
  <r>
    <n v="4000"/>
    <n v="4213"/>
    <s v="Light Steel (0- 30 kg/m)"/>
    <s v="Estructura liviana (0- 30 kg/m)"/>
    <x v="1"/>
    <n v="46"/>
    <n v="112"/>
    <n v="4140"/>
    <n v="56680.74"/>
    <n v="0"/>
    <n v="59036.4"/>
    <n v="115717.14"/>
    <n v="2700"/>
    <n v="4000"/>
    <n v="4200"/>
    <n v="4210"/>
    <x v="2"/>
    <s v="3000"/>
    <x v="4"/>
    <x v="4"/>
    <s v="3140"/>
    <n v="3140"/>
    <m/>
    <s v="ARA-WP / ESTIMACION COSTO DE INVERSION - NIVEL INGENIERIA BÁSICA - REV. C  -  Para aprobación - 16 Noviembre 2007 "/>
    <x v="0"/>
    <x v="2"/>
  </r>
  <r>
    <n v="4000"/>
    <n v="4213"/>
    <s v="Medium Steel (&gt;30-60 kg/m)"/>
    <s v="Estructura mediana (&gt;30-60 kg/m)"/>
    <x v="1"/>
    <n v="17"/>
    <n v="83"/>
    <n v="1411"/>
    <n v="0"/>
    <n v="0"/>
    <n v="37400"/>
    <n v="37400"/>
    <n v="2200"/>
    <n v="4000"/>
    <n v="4200"/>
    <n v="4210"/>
    <x v="2"/>
    <s v="3000"/>
    <x v="4"/>
    <x v="4"/>
    <s v="3130"/>
    <n v="3130"/>
    <m/>
    <s v="ARA-WP / ESTIMACION COSTO DE INVERSION - NIVEL INGENIERIA BÁSICA - REV. C  -  Para aprobación - 16 Noviembre 2007 "/>
    <x v="0"/>
    <x v="2"/>
  </r>
  <r>
    <n v="4000"/>
    <n v="4213"/>
    <s v="Buildings - All In (Truck Wash)"/>
    <s v="Sala Eléctrica Prefabicada Taller Lavado 8.00 x3.50 (28 m2)"/>
    <x v="4"/>
    <m/>
    <m/>
    <n v="140"/>
    <n v="63000"/>
    <n v="0"/>
    <n v="1888.6"/>
    <n v="64888.6"/>
    <m/>
    <n v="4000"/>
    <n v="4200"/>
    <n v="4210"/>
    <x v="2"/>
    <s v="4000"/>
    <x v="12"/>
    <x v="12"/>
    <s v="4900"/>
    <n v="4900"/>
    <m/>
    <s v="ARA-WP / ESTIMACION COSTO DE INVERSION - NIVEL INGENIERIA BÁSICA - REV. C  -  Para aprobación - 16 Noviembre 2007 "/>
    <x v="0"/>
    <x v="2"/>
  </r>
  <r>
    <n v="4000"/>
    <n v="4213"/>
    <s v="Miscellaneous Architectural - Finishings"/>
    <s v="Plantas de Arquitectura (Baños, Puertas, Ventanas, Pisos, Cielos, Alhajamiento, etc.)"/>
    <x v="2"/>
    <n v="25"/>
    <n v="7.89"/>
    <n v="197.25"/>
    <n v="0"/>
    <n v="0"/>
    <n v="10125"/>
    <n v="10125"/>
    <n v="405"/>
    <n v="4000"/>
    <n v="4200"/>
    <n v="4210"/>
    <x v="2"/>
    <s v="4000"/>
    <x v="5"/>
    <x v="5"/>
    <s v="4500"/>
    <n v="4500"/>
    <m/>
    <s v="ARA-WP / ESTIMACION COSTO DE INVERSION - NIVEL INGENIERIA BÁSICA - REV. C  -  Para aprobación - 16 Noviembre 2007 "/>
    <x v="0"/>
    <x v="2"/>
  </r>
  <r>
    <n v="4000"/>
    <n v="4213"/>
    <s v="Roofing and Siding"/>
    <s v="Cubiertas de techos y laterales"/>
    <x v="3"/>
    <n v="1900"/>
    <n v="3"/>
    <n v="5700"/>
    <n v="0"/>
    <n v="0"/>
    <n v="136686"/>
    <n v="136686"/>
    <n v="71.94"/>
    <n v="4000"/>
    <n v="4200"/>
    <n v="4210"/>
    <x v="2"/>
    <s v="4000"/>
    <x v="6"/>
    <x v="6"/>
    <s v="4110"/>
    <n v="4110"/>
    <m/>
    <s v="ARA-WP / ESTIMACION COSTO DE INVERSION - NIVEL INGENIERIA BÁSICA - REV. C  -  Para aprobación - 16 Noviembre 2007 "/>
    <x v="0"/>
    <x v="2"/>
  </r>
  <r>
    <n v="4000"/>
    <n v="4213"/>
    <s v="Air Hose Reel (D= 1/2&quot;, L= 11 m)"/>
    <s v="Carrete porta mangueras para aire(Diám.: 1/2&quot; x largo 11 m).             "/>
    <x v="4"/>
    <n v="2"/>
    <m/>
    <n v="40"/>
    <n v="0"/>
    <n v="18000"/>
    <n v="600"/>
    <n v="18600"/>
    <m/>
    <n v="4000"/>
    <n v="4200"/>
    <n v="4210"/>
    <x v="2"/>
    <s v="5000"/>
    <x v="7"/>
    <x v="7"/>
    <s v="5820"/>
    <n v="5820"/>
    <m/>
    <s v="ARA-WP / ESTIMACION COSTO DE INVERSION - NIVEL INGENIERIA BÁSICA - REV. C  -  Para aprobación - 16 Noviembre 2007 "/>
    <x v="0"/>
    <x v="2"/>
  </r>
  <r>
    <n v="4000"/>
    <n v="4213"/>
    <s v="Cable Tray - GS 300 mm"/>
    <s v="Escalerilla recta acero galvanizado 300 mm"/>
    <x v="5"/>
    <n v="100"/>
    <m/>
    <n v="300"/>
    <n v="0"/>
    <n v="1500"/>
    <n v="4047"/>
    <n v="5547"/>
    <m/>
    <n v="4000"/>
    <n v="4200"/>
    <n v="4210"/>
    <x v="2"/>
    <s v="5000"/>
    <x v="8"/>
    <x v="8"/>
    <s v="5820"/>
    <n v="5820"/>
    <m/>
    <s v="ARA-WP / ESTIMACION COSTO DE INVERSION - NIVEL INGENIERIA BÁSICA - REV. C  -  Para aprobación - 16 Noviembre 2007 "/>
    <x v="0"/>
    <x v="2"/>
  </r>
  <r>
    <n v="4000"/>
    <n v="4213"/>
    <s v="Cable Tray - GS 600 mm"/>
    <s v="Escalerilla recta acero galvanizado 600 mm"/>
    <x v="5"/>
    <n v="250"/>
    <m/>
    <n v="750"/>
    <n v="0"/>
    <n v="4750"/>
    <n v="10117.5"/>
    <n v="14867.5"/>
    <m/>
    <n v="4000"/>
    <n v="4200"/>
    <n v="4210"/>
    <x v="2"/>
    <s v="5000"/>
    <x v="8"/>
    <x v="8"/>
    <s v="5820"/>
    <n v="5820"/>
    <m/>
    <s v="ARA-WP / ESTIMACION COSTO DE INVERSION - NIVEL INGENIERIA BÁSICA - REV. C  -  Para aprobación - 16 Noviembre 2007 "/>
    <x v="0"/>
    <x v="2"/>
  </r>
  <r>
    <n v="4000"/>
    <n v="4213"/>
    <s v="Coolant Distribution Pump (Cap: 0,75 m3/hr)"/>
    <s v="Bomba distribución refrigerante. (Cap: 0,75 m3/hr)"/>
    <x v="4"/>
    <n v="1"/>
    <m/>
    <n v="45"/>
    <n v="0"/>
    <n v="3000"/>
    <n v="675"/>
    <n v="3675"/>
    <m/>
    <n v="4000"/>
    <n v="4200"/>
    <n v="4210"/>
    <x v="2"/>
    <s v="5000"/>
    <x v="7"/>
    <x v="7"/>
    <s v="5410"/>
    <n v="5410"/>
    <m/>
    <s v="ARA-WP / ESTIMACION COSTO DE INVERSION - NIVEL INGENIERIA BÁSICA - REV. C  -  Para aprobación - 16 Noviembre 2007 "/>
    <x v="0"/>
    <x v="2"/>
  </r>
  <r>
    <n v="4000"/>
    <n v="4213"/>
    <s v="Coolant Storage Tank (Cap: 5 m3. D= 1.65 m; H= 2.40 m)"/>
    <s v="Estanque de almac. de Refrigerante. (Cap: 5 m3. Diám = 1.65 m; Alto= 2.40 m))"/>
    <x v="6"/>
    <n v="1.1000000000000001"/>
    <n v="30"/>
    <n v="33"/>
    <n v="0"/>
    <n v="0"/>
    <n v="6050.0000000000009"/>
    <n v="6050.0000000000009"/>
    <n v="5500"/>
    <n v="4000"/>
    <n v="4200"/>
    <n v="4210"/>
    <x v="2"/>
    <s v="5000"/>
    <x v="9"/>
    <x v="9"/>
    <s v="5210"/>
    <n v="5210"/>
    <m/>
    <s v="ARA-WP / ESTIMACION COSTO DE INVERSION - NIVEL INGENIERIA BÁSICA - REV. C  -  Para aprobación - 16 Noviembre 2007 "/>
    <x v="0"/>
    <x v="2"/>
  </r>
  <r>
    <n v="4000"/>
    <n v="4213"/>
    <s v="Diesel Refueling Pump (Cap: 60 m3/hr)"/>
    <s v="Bomba despacho Diesel. (Cap: 60 m3/hr)"/>
    <x v="4"/>
    <n v="2"/>
    <m/>
    <n v="210"/>
    <n v="0"/>
    <n v="9490"/>
    <n v="3150"/>
    <n v="12640"/>
    <m/>
    <n v="4000"/>
    <n v="4200"/>
    <n v="4210"/>
    <x v="2"/>
    <s v="5000"/>
    <x v="7"/>
    <x v="7"/>
    <s v="5410"/>
    <n v="5410"/>
    <m/>
    <s v="ARA-WP / ESTIMACION COSTO DE INVERSION - NIVEL INGENIERIA BÁSICA - REV. C  -  Para aprobación - 16 Noviembre 2007 "/>
    <x v="0"/>
    <x v="2"/>
  </r>
  <r>
    <n v="4000"/>
    <n v="4213"/>
    <s v="Diesel Refueling Pump for Light Vehicles (Cap: 1,2 m3/hr)"/>
    <s v="Bomba despacho Diesel Vehículos Livianos. (Cap: 1,2 m3/hr)"/>
    <x v="4"/>
    <n v="2"/>
    <m/>
    <n v="90"/>
    <n v="0"/>
    <n v="4520"/>
    <n v="1350"/>
    <n v="5870"/>
    <m/>
    <n v="4000"/>
    <n v="4200"/>
    <n v="4210"/>
    <x v="2"/>
    <s v="5000"/>
    <x v="7"/>
    <x v="7"/>
    <s v="5410"/>
    <n v="5410"/>
    <m/>
    <s v="ARA-WP / ESTIMACION COSTO DE INVERSION - NIVEL INGENIERIA BÁSICA - REV. C  -  Para aprobación - 16 Noviembre 2007 "/>
    <x v="0"/>
    <x v="2"/>
  </r>
  <r>
    <n v="4000"/>
    <n v="4213"/>
    <s v="Differential Oil Distribution Pump (Cap: 0,75 m3/hr)"/>
    <s v="Bomba distribución aceite diferencial. (Cap: 0,75 m3/hr)"/>
    <x v="4"/>
    <n v="1"/>
    <m/>
    <n v="45"/>
    <n v="0"/>
    <n v="3000"/>
    <n v="675"/>
    <n v="3675"/>
    <m/>
    <n v="4000"/>
    <n v="4200"/>
    <n v="4210"/>
    <x v="2"/>
    <s v="5000"/>
    <x v="7"/>
    <x v="7"/>
    <s v="5410"/>
    <n v="5410"/>
    <m/>
    <s v="ARA-WP / ESTIMACION COSTO DE INVERSION - NIVEL INGENIERIA BÁSICA - REV. C  -  Para aprobación - 16 Noviembre 2007 "/>
    <x v="0"/>
    <x v="2"/>
  </r>
  <r>
    <n v="4000"/>
    <n v="4213"/>
    <s v="Differential Oil Storage Tank (Cap: 5 m3. D= 1.65 m; H= 2.40 m)"/>
    <s v="Estanque almac.aceite de diferenciales y mandos finales. (Cap: 5 m3. Diám = 1.65 m; Alto= 2.40 m)"/>
    <x v="6"/>
    <n v="1.1000000000000001"/>
    <n v="30"/>
    <n v="33"/>
    <n v="0"/>
    <n v="0"/>
    <n v="6050.0000000000009"/>
    <n v="6050.0000000000009"/>
    <n v="5500"/>
    <n v="4000"/>
    <n v="4200"/>
    <n v="4210"/>
    <x v="2"/>
    <s v="5000"/>
    <x v="9"/>
    <x v="9"/>
    <s v="5210"/>
    <n v="5210"/>
    <m/>
    <s v="ARA-WP / ESTIMACION COSTO DE INVERSION - NIVEL INGENIERIA BÁSICA - REV. C  -  Para aprobación - 16 Noviembre 2007 "/>
    <x v="0"/>
    <x v="2"/>
  </r>
  <r>
    <n v="4000"/>
    <n v="4213"/>
    <s v="Engine Oil Distribution Pump (Cap: 0,75 m3/hr)"/>
    <s v="Bomba distribución aceite motor.  (Cap: 0,75 m3/hr)"/>
    <x v="4"/>
    <n v="1"/>
    <m/>
    <n v="45"/>
    <n v="0"/>
    <n v="3000"/>
    <n v="675"/>
    <n v="3675"/>
    <m/>
    <n v="4000"/>
    <n v="4200"/>
    <n v="4210"/>
    <x v="2"/>
    <s v="5000"/>
    <x v="7"/>
    <x v="7"/>
    <s v="5410"/>
    <n v="5410"/>
    <m/>
    <s v="ARA-WP / ESTIMACION COSTO DE INVERSION - NIVEL INGENIERIA BÁSICA - REV. C  -  Para aprobación - 16 Noviembre 2007 "/>
    <x v="0"/>
    <x v="2"/>
  </r>
  <r>
    <n v="4000"/>
    <n v="4213"/>
    <s v="Engine Oil Storage Tank (Cap: 13 m3. D= 2.25 m; H= 3.15 m)"/>
    <s v="Estanque de almac. de Aceite para motor. (Cap: 13 m3. Diám = 2.25 m; Alto= 3.15 m)"/>
    <x v="6"/>
    <n v="2"/>
    <n v="30"/>
    <n v="60"/>
    <n v="0"/>
    <n v="0"/>
    <n v="11000"/>
    <n v="11000"/>
    <n v="5500"/>
    <n v="4000"/>
    <n v="4200"/>
    <n v="4210"/>
    <x v="2"/>
    <s v="5000"/>
    <x v="9"/>
    <x v="9"/>
    <s v="5210"/>
    <n v="5210"/>
    <m/>
    <s v="ARA-WP / ESTIMACION COSTO DE INVERSION - NIVEL INGENIERIA BÁSICA - REV. C  -  Para aprobación - 16 Noviembre 2007 "/>
    <x v="0"/>
    <x v="2"/>
  </r>
  <r>
    <n v="4000"/>
    <n v="4213"/>
    <s v="Hydraulic Oil Storage Tank (Cap: 5 m3. D= 1.65 m; H= 2.40 m)"/>
    <s v="Estanque de almac. de Aceite hidráulico. (Cap: 5 m3. Diám = 1.65 m; Alto= 2.40 m)"/>
    <x v="6"/>
    <n v="1.1000000000000001"/>
    <n v="30"/>
    <n v="33"/>
    <n v="0"/>
    <n v="0"/>
    <n v="6050.0000000000009"/>
    <n v="6050.0000000000009"/>
    <n v="5500"/>
    <n v="4000"/>
    <n v="4200"/>
    <n v="4210"/>
    <x v="2"/>
    <s v="5000"/>
    <x v="9"/>
    <x v="9"/>
    <s v="5210"/>
    <n v="5210"/>
    <m/>
    <s v="ARA-WP / ESTIMACION COSTO DE INVERSION - NIVEL INGENIERIA BÁSICA - REV. C  -  Para aprobación - 16 Noviembre 2007 "/>
    <x v="0"/>
    <x v="2"/>
  </r>
  <r>
    <n v="4000"/>
    <n v="4213"/>
    <s v="Hydraulics Oil Distribution Pump (Cap: 0,75 m3/hr)"/>
    <s v="Bomba distribución aceite hidraulico. (Cap: 0,75 m3/hr)"/>
    <x v="4"/>
    <n v="1"/>
    <m/>
    <n v="45"/>
    <n v="0"/>
    <n v="3000"/>
    <n v="675"/>
    <n v="3675"/>
    <m/>
    <n v="4000"/>
    <n v="4200"/>
    <n v="4210"/>
    <x v="2"/>
    <s v="5000"/>
    <x v="7"/>
    <x v="7"/>
    <s v="5410"/>
    <n v="5410"/>
    <m/>
    <s v="ARA-WP / ESTIMACION COSTO DE INVERSION - NIVEL INGENIERIA BÁSICA - REV. C  -  Para aprobación - 16 Noviembre 2007 "/>
    <x v="0"/>
    <x v="2"/>
  </r>
  <r>
    <n v="4000"/>
    <n v="4213"/>
    <s v="Insulated Multi Blade Motorized Door (W= 12 m, H=10 m)"/>
    <s v="Portón motorizado multihoja con aislación térmica, contrapesos, guías, elementos de fijación. ( Ancho: 12 m*Alto: 10 m)"/>
    <x v="4"/>
    <n v="4"/>
    <m/>
    <n v="1760"/>
    <n v="0"/>
    <n v="330880"/>
    <n v="26400"/>
    <n v="357280"/>
    <m/>
    <n v="4000"/>
    <n v="4200"/>
    <n v="4210"/>
    <x v="2"/>
    <s v="5000"/>
    <x v="7"/>
    <x v="7"/>
    <s v="5820"/>
    <n v="5820"/>
    <m/>
    <s v="ARA-WP / ESTIMACION COSTO DE INVERSION - NIVEL INGENIERIA BÁSICA - REV. C  -  Para aprobación - 16 Noviembre 2007 "/>
    <x v="0"/>
    <x v="2"/>
  </r>
  <r>
    <n v="4000"/>
    <n v="4213"/>
    <s v="Insulated Multi Blade Motorized Door (W= 4 m, H=5 m)"/>
    <s v="Portón motorizado multihoja con aislación térmica, contrapesos, guías, elementos de fijación. ( Ancho: 4 m*Alto: 5 m)"/>
    <x v="4"/>
    <n v="2"/>
    <m/>
    <n v="660"/>
    <n v="0"/>
    <n v="71060"/>
    <n v="9900"/>
    <n v="80960"/>
    <m/>
    <n v="4000"/>
    <n v="4200"/>
    <n v="4210"/>
    <x v="2"/>
    <s v="5000"/>
    <x v="7"/>
    <x v="7"/>
    <s v="5820"/>
    <n v="5820"/>
    <m/>
    <s v="ARA-WP / ESTIMACION COSTO DE INVERSION - NIVEL INGENIERIA BÁSICA - REV. C  -  Para aprobación - 16 Noviembre 2007 "/>
    <x v="0"/>
    <x v="2"/>
  </r>
  <r>
    <n v="4000"/>
    <n v="4213"/>
    <s v="Lube Hose Reel (Composed of 5 Hose Reels Equipped with Pistols for Lube Change and Lube Refill)"/>
    <s v="Carrete porta mangueras para lubricación (compuesto de cinco carretes de mangueras con pistolas para el cambio y rellenado de lubricantes a los vehículos)"/>
    <x v="4"/>
    <n v="2"/>
    <m/>
    <n v="40"/>
    <n v="0"/>
    <n v="19780"/>
    <n v="600"/>
    <n v="20380"/>
    <m/>
    <n v="4000"/>
    <n v="4200"/>
    <n v="4210"/>
    <x v="2"/>
    <s v="5000"/>
    <x v="7"/>
    <x v="7"/>
    <s v="5820"/>
    <n v="5820"/>
    <m/>
    <s v="ARA-WP / ESTIMACION COSTO DE INVERSION - NIVEL INGENIERIA BÁSICA - REV. C  -  Para aprobación - 16 Noviembre 2007 "/>
    <x v="0"/>
    <x v="2"/>
  </r>
  <r>
    <n v="4000"/>
    <n v="4213"/>
    <s v="Straight Hook 1 m"/>
    <s v="Gancho recto 1 m"/>
    <x v="4"/>
    <n v="7"/>
    <m/>
    <n v="21"/>
    <n v="0"/>
    <n v="1400"/>
    <n v="283.29000000000002"/>
    <n v="1683.29"/>
    <m/>
    <n v="4000"/>
    <n v="4200"/>
    <n v="4210"/>
    <x v="2"/>
    <s v="5000"/>
    <x v="7"/>
    <x v="7"/>
    <s v="5820"/>
    <n v="5820"/>
    <m/>
    <s v="ARA-WP / ESTIMACION COSTO DE INVERSION - NIVEL INGENIERIA BÁSICA - REV. C  -  Para aprobación - 16 Noviembre 2007 "/>
    <x v="0"/>
    <x v="2"/>
  </r>
  <r>
    <n v="4000"/>
    <n v="4213"/>
    <s v="Transmission Oil Distribution Pump (Cap: 0,75 m3/hr)"/>
    <s v="Bomba distribución aceite transmisión. (Cap: 0,75 m3/hr)"/>
    <x v="4"/>
    <n v="1"/>
    <m/>
    <n v="45"/>
    <n v="0"/>
    <n v="3000"/>
    <n v="675"/>
    <n v="3675"/>
    <m/>
    <n v="4000"/>
    <n v="4200"/>
    <n v="4210"/>
    <x v="2"/>
    <s v="5000"/>
    <x v="7"/>
    <x v="7"/>
    <s v="5410"/>
    <n v="5410"/>
    <m/>
    <s v="ARA-WP / ESTIMACION COSTO DE INVERSION - NIVEL INGENIERIA BÁSICA - REV. C  -  Para aprobación - 16 Noviembre 2007 "/>
    <x v="0"/>
    <x v="2"/>
  </r>
  <r>
    <n v="4000"/>
    <n v="4213"/>
    <s v="Transmission Oil Storage Tank (Cap: 5 m3. D= 1.65 m; H= 2.40 m)"/>
    <s v="Estanque de almac. de Aceite de transmisión. (Cap: 5 m3. Diám = 1.65 m; Alto= 2.40 m)"/>
    <x v="6"/>
    <n v="1.1000000000000001"/>
    <n v="30"/>
    <n v="33"/>
    <n v="0"/>
    <n v="0"/>
    <n v="6050.0000000000009"/>
    <n v="6050.0000000000009"/>
    <n v="5500"/>
    <n v="4000"/>
    <n v="4200"/>
    <n v="4210"/>
    <x v="2"/>
    <s v="5000"/>
    <x v="9"/>
    <x v="9"/>
    <s v="5210"/>
    <n v="5210"/>
    <m/>
    <s v="ARA-WP / ESTIMACION COSTO DE INVERSION - NIVEL INGENIERIA BÁSICA - REV. C  -  Para aprobación - 16 Noviembre 2007 "/>
    <x v="0"/>
    <x v="2"/>
  </r>
  <r>
    <n v="4000"/>
    <n v="4213"/>
    <s v="Truck Unloading Pump ( to Tanks TK-51  through TK -55). (Cap: 50 m3/hr)"/>
    <s v="Bomba de descarga camión( a estanque TK-51  a TK -55). (Cap: 50 m3/hr)"/>
    <x v="4"/>
    <n v="5"/>
    <m/>
    <n v="525"/>
    <n v="0"/>
    <n v="37900"/>
    <n v="7875"/>
    <n v="45775"/>
    <m/>
    <n v="4000"/>
    <n v="4200"/>
    <n v="4210"/>
    <x v="2"/>
    <s v="5000"/>
    <x v="7"/>
    <x v="7"/>
    <s v="5410"/>
    <n v="5410"/>
    <m/>
    <s v="ARA-WP / ESTIMACION COSTO DE INVERSION - NIVEL INGENIERIA BÁSICA - REV. C  -  Para aprobación - 16 Noviembre 2007 "/>
    <x v="0"/>
    <x v="2"/>
  </r>
  <r>
    <n v="4000"/>
    <n v="4213"/>
    <s v="Fittings"/>
    <s v="Fittings y accesorios"/>
    <x v="5"/>
    <m/>
    <m/>
    <n v="400"/>
    <n v="6320.0250000000005"/>
    <n v="0"/>
    <n v="6204"/>
    <n v="12524.025000000001"/>
    <m/>
    <n v="4000"/>
    <n v="4200"/>
    <n v="4210"/>
    <x v="2"/>
    <m/>
    <x v="10"/>
    <x v="10"/>
    <m/>
    <m/>
    <m/>
    <s v="ARA-WP / ESTIMACION COSTO DE INVERSION - NIVEL INGENIERIA BÁSICA - REV. C  -  Para aprobación - 16 Noviembre 2007 "/>
    <x v="0"/>
    <x v="2"/>
  </r>
  <r>
    <n v="4000"/>
    <n v="4213"/>
    <s v="Gate Valve 1/2&quot;"/>
    <s v="Gate Valve 1/2&quot;"/>
    <x v="5"/>
    <m/>
    <m/>
    <n v="70"/>
    <n v="1260"/>
    <n v="0"/>
    <n v="1085.7"/>
    <n v="2345.6999999999998"/>
    <m/>
    <n v="4000"/>
    <n v="4200"/>
    <n v="4210"/>
    <x v="2"/>
    <m/>
    <x v="10"/>
    <x v="10"/>
    <m/>
    <m/>
    <m/>
    <s v="ARA-WP / ESTIMACION COSTO DE INVERSION - NIVEL INGENIERIA BÁSICA - REV. C  -  Para aprobación - 16 Noviembre 2007 "/>
    <x v="0"/>
    <x v="2"/>
  </r>
  <r>
    <n v="4000"/>
    <n v="4213"/>
    <s v="Gate Valve 11/2&quot;"/>
    <s v="Gate Valve 11/2&quot;"/>
    <x v="5"/>
    <m/>
    <m/>
    <n v="25"/>
    <n v="450"/>
    <n v="0"/>
    <n v="387.75"/>
    <n v="837.75"/>
    <m/>
    <n v="4000"/>
    <n v="4200"/>
    <n v="4210"/>
    <x v="2"/>
    <m/>
    <x v="10"/>
    <x v="10"/>
    <m/>
    <m/>
    <m/>
    <s v="ARA-WP / ESTIMACION COSTO DE INVERSION - NIVEL INGENIERIA BÁSICA - REV. C  -  Para aprobación - 16 Noviembre 2007 "/>
    <x v="0"/>
    <x v="2"/>
  </r>
  <r>
    <n v="4000"/>
    <n v="4213"/>
    <s v="Gate Valve 2&quot;"/>
    <s v="Gate Valve 2&quot;"/>
    <x v="5"/>
    <m/>
    <m/>
    <n v="60"/>
    <n v="2700"/>
    <n v="0"/>
    <n v="930.6"/>
    <n v="3630.6"/>
    <m/>
    <n v="4000"/>
    <n v="4200"/>
    <n v="4210"/>
    <x v="2"/>
    <m/>
    <x v="10"/>
    <x v="10"/>
    <m/>
    <m/>
    <m/>
    <s v="ARA-WP / ESTIMACION COSTO DE INVERSION - NIVEL INGENIERIA BÁSICA - REV. C  -  Para aprobación - 16 Noviembre 2007 "/>
    <x v="0"/>
    <x v="2"/>
  </r>
  <r>
    <n v="4000"/>
    <n v="4213"/>
    <s v="Gate Valve 4&quot;"/>
    <s v="Gate Valve 4&quot;"/>
    <x v="5"/>
    <m/>
    <m/>
    <n v="120"/>
    <n v="13500"/>
    <n v="0"/>
    <n v="1861.2"/>
    <n v="15361.2"/>
    <m/>
    <n v="4000"/>
    <n v="4200"/>
    <n v="4210"/>
    <x v="2"/>
    <m/>
    <x v="10"/>
    <x v="10"/>
    <m/>
    <m/>
    <m/>
    <s v="ARA-WP / ESTIMACION COSTO DE INVERSION - NIVEL INGENIERIA BÁSICA - REV. C  -  Para aprobación - 16 Noviembre 2007 "/>
    <x v="0"/>
    <x v="2"/>
  </r>
  <r>
    <n v="4000"/>
    <n v="4213"/>
    <s v="Pipe CS 1&quot; ASTM A53 GrB Std., A/G"/>
    <s v="Cañería 1&quot; ASTM A53 GrB Std., sobre terreno"/>
    <x v="5"/>
    <n v="50"/>
    <m/>
    <n v="100"/>
    <n v="622.25100000000009"/>
    <n v="0"/>
    <n v="1551"/>
    <n v="2173.2510000000002"/>
    <m/>
    <n v="4000"/>
    <n v="4200"/>
    <n v="4210"/>
    <x v="2"/>
    <m/>
    <x v="10"/>
    <x v="10"/>
    <m/>
    <m/>
    <m/>
    <s v="ARA-WP / ESTIMACION COSTO DE INVERSION - NIVEL INGENIERIA BÁSICA - REV. C  -  Para aprobación - 16 Noviembre 2007 "/>
    <x v="0"/>
    <x v="2"/>
  </r>
  <r>
    <n v="4000"/>
    <n v="4213"/>
    <s v="Pipe CS 11/2&quot; ASTM A53 GrB Std., A/G"/>
    <s v="Cañería 11/2&quot; ASTM A53 GrB Std., sobre terreno"/>
    <x v="5"/>
    <n v="106"/>
    <m/>
    <n v="212"/>
    <n v="1319.1721200000002"/>
    <n v="0"/>
    <n v="3288.12"/>
    <n v="4607.2921200000001"/>
    <m/>
    <n v="4000"/>
    <n v="4200"/>
    <n v="4210"/>
    <x v="2"/>
    <m/>
    <x v="10"/>
    <x v="10"/>
    <m/>
    <m/>
    <m/>
    <s v="ARA-WP / ESTIMACION COSTO DE INVERSION - NIVEL INGENIERIA BÁSICA - REV. C  -  Para aprobación - 16 Noviembre 2007 "/>
    <x v="0"/>
    <x v="2"/>
  </r>
  <r>
    <n v="4000"/>
    <n v="4213"/>
    <s v="Pipe CS 2&quot; ASTM A53 GrB Std., A/G"/>
    <s v="Cañería 2&quot; ASTM A53 GrB Std., sobre terreno"/>
    <x v="5"/>
    <n v="130"/>
    <m/>
    <n v="325"/>
    <n v="2379.1950000000002"/>
    <n v="0"/>
    <n v="5040.75"/>
    <n v="7419.9449999999997"/>
    <m/>
    <n v="4000"/>
    <n v="4200"/>
    <n v="4210"/>
    <x v="2"/>
    <m/>
    <x v="10"/>
    <x v="10"/>
    <m/>
    <m/>
    <m/>
    <s v="ARA-WP / ESTIMACION COSTO DE INVERSION - NIVEL INGENIERIA BÁSICA - REV. C  -  Para aprobación - 16 Noviembre 2007 "/>
    <x v="0"/>
    <x v="2"/>
  </r>
  <r>
    <n v="4000"/>
    <n v="4213"/>
    <s v="Pipe CS 3/4&quot; ASTM A53 GrB Std., A/G"/>
    <s v="Cañería 3/4&quot; ASTM A53 GrB Std., sobre terreno"/>
    <x v="5"/>
    <n v="44"/>
    <m/>
    <n v="88"/>
    <n v="483.15960000000001"/>
    <n v="0"/>
    <n v="1364.88"/>
    <n v="1848.0395999999998"/>
    <m/>
    <n v="4000"/>
    <n v="4200"/>
    <n v="4210"/>
    <x v="2"/>
    <m/>
    <x v="10"/>
    <x v="10"/>
    <m/>
    <m/>
    <m/>
    <s v="ARA-WP / ESTIMACION COSTO DE INVERSION - NIVEL INGENIERIA BÁSICA - REV. C  -  Para aprobación - 16 Noviembre 2007 "/>
    <x v="0"/>
    <x v="2"/>
  </r>
  <r>
    <n v="4000"/>
    <n v="4213"/>
    <s v="Pipe CS 4&quot; ASTM A53 GrB Std., A/G"/>
    <s v="Cañería 4&quot; ASTM A53 GrB Std., sobre terreno"/>
    <x v="5"/>
    <n v="102"/>
    <m/>
    <n v="408"/>
    <n v="2986.8047999999999"/>
    <n v="0"/>
    <n v="6328.08"/>
    <n v="9314.8847999999998"/>
    <m/>
    <n v="4000"/>
    <n v="4200"/>
    <n v="4210"/>
    <x v="2"/>
    <m/>
    <x v="10"/>
    <x v="10"/>
    <m/>
    <m/>
    <m/>
    <s v="ARA-WP / ESTIMACION COSTO DE INVERSION - NIVEL INGENIERIA BÁSICA - REV. C  -  Para aprobación - 16 Noviembre 2007 "/>
    <x v="0"/>
    <x v="2"/>
  </r>
  <r>
    <n v="4000"/>
    <n v="4213"/>
    <s v="Pipe CS 6&quot; ASTM A53 GrB Std., A/G"/>
    <s v="Cañería 6&quot; ASTM A53 GrB Std., sobre terreno"/>
    <x v="5"/>
    <n v="60"/>
    <m/>
    <n v="360"/>
    <n v="2415.7980000000002"/>
    <n v="0"/>
    <n v="5583.6"/>
    <n v="7999.398000000001"/>
    <m/>
    <n v="4000"/>
    <n v="4200"/>
    <n v="4210"/>
    <x v="2"/>
    <m/>
    <x v="10"/>
    <x v="10"/>
    <m/>
    <m/>
    <m/>
    <s v="ARA-WP / ESTIMACION COSTO DE INVERSION - NIVEL INGENIERIA BÁSICA - REV. C  -  Para aprobación - 16 Noviembre 2007 "/>
    <x v="0"/>
    <x v="2"/>
  </r>
  <r>
    <n v="4000"/>
    <n v="4213"/>
    <s v="Cable # 4/0 AWG Bare Copper"/>
    <s v="Cable # 4/0 AWG cu desnudo"/>
    <x v="5"/>
    <n v="100"/>
    <m/>
    <n v="150"/>
    <n v="1800"/>
    <n v="0"/>
    <n v="2023.5"/>
    <n v="3823.5"/>
    <m/>
    <n v="4000"/>
    <n v="4200"/>
    <n v="4210"/>
    <x v="2"/>
    <s v="7000"/>
    <x v="11"/>
    <x v="11"/>
    <s v="7780"/>
    <n v="7780"/>
    <m/>
    <s v="ARA-WP / ESTIMACION COSTO DE INVERSION - NIVEL INGENIERIA BÁSICA - REV. C  -  Para aprobación - 16 Noviembre 2007 "/>
    <x v="0"/>
    <x v="2"/>
  </r>
  <r>
    <n v="4000"/>
    <n v="4213"/>
    <s v="Cable 1/C # 4/0 AWG"/>
    <s v="1/c ·# 4/0 AWG"/>
    <x v="5"/>
    <n v="90"/>
    <m/>
    <n v="27"/>
    <n v="2970"/>
    <n v="0"/>
    <n v="364.23"/>
    <n v="3334.23"/>
    <m/>
    <n v="4000"/>
    <n v="4200"/>
    <n v="4210"/>
    <x v="2"/>
    <s v="7000"/>
    <x v="11"/>
    <x v="11"/>
    <s v="7910"/>
    <n v="7911"/>
    <m/>
    <s v="ARA-WP / ESTIMACION COSTO DE INVERSION - NIVEL INGENIERIA BÁSICA - REV. C  -  Para aprobación - 16 Noviembre 2007 "/>
    <x v="0"/>
    <x v="2"/>
  </r>
  <r>
    <n v="4000"/>
    <n v="4213"/>
    <s v="Cable 1/C #10 AWG tipo EVA-TC o equivalente"/>
    <s v="Cable 1/C #10 AWG tipo EVA-TC o equivalente"/>
    <x v="5"/>
    <n v="500"/>
    <m/>
    <n v="25"/>
    <n v="1000"/>
    <n v="0"/>
    <n v="337.25"/>
    <n v="1337.25"/>
    <m/>
    <n v="4000"/>
    <n v="4200"/>
    <n v="4210"/>
    <x v="2"/>
    <s v="7000"/>
    <x v="11"/>
    <x v="11"/>
    <s v="7910"/>
    <n v="7911"/>
    <m/>
    <s v="ARA-WP / ESTIMACION COSTO DE INVERSION - NIVEL INGENIERIA BÁSICA - REV. C  -  Para aprobación - 16 Noviembre 2007 "/>
    <x v="0"/>
    <x v="2"/>
  </r>
  <r>
    <n v="4000"/>
    <n v="4213"/>
    <s v="Cable 1/C #12 AWG"/>
    <s v="Cable 1/C #12 AWG"/>
    <x v="5"/>
    <n v="300"/>
    <m/>
    <n v="15"/>
    <n v="300"/>
    <n v="0"/>
    <n v="202.35"/>
    <n v="502.35"/>
    <m/>
    <n v="4000"/>
    <n v="4200"/>
    <n v="4210"/>
    <x v="2"/>
    <s v="7000"/>
    <x v="11"/>
    <x v="11"/>
    <s v="7910"/>
    <n v="7911"/>
    <m/>
    <s v="ARA-WP / ESTIMACION COSTO DE INVERSION - NIVEL INGENIERIA BÁSICA - REV. C  -  Para aprobación - 16 Noviembre 2007 "/>
    <x v="0"/>
    <x v="2"/>
  </r>
  <r>
    <n v="4000"/>
    <n v="4213"/>
    <s v="Cable 1/C 500 MCM"/>
    <s v="1/c · 500 MCM"/>
    <x v="5"/>
    <n v="450"/>
    <m/>
    <n v="225"/>
    <n v="19350"/>
    <n v="0"/>
    <n v="3035.25"/>
    <n v="22385.25"/>
    <m/>
    <n v="4000"/>
    <n v="4200"/>
    <n v="4210"/>
    <x v="2"/>
    <s v="7000"/>
    <x v="11"/>
    <x v="11"/>
    <s v="7910"/>
    <n v="7911"/>
    <m/>
    <s v="ARA-WP / ESTIMACION COSTO DE INVERSION - NIVEL INGENIERIA BÁSICA - REV. C  -  Para aprobación - 16 Noviembre 2007 "/>
    <x v="0"/>
    <x v="2"/>
  </r>
  <r>
    <n v="4000"/>
    <n v="4213"/>
    <s v="Cable 3/C ·# 1/0 AWG"/>
    <s v="1x3/c ·# 1/0 AWG"/>
    <x v="5"/>
    <n v="600"/>
    <m/>
    <n v="180"/>
    <n v="16800"/>
    <n v="0"/>
    <n v="2428.1999999999998"/>
    <n v="19228.2"/>
    <m/>
    <n v="4000"/>
    <n v="4200"/>
    <n v="4210"/>
    <x v="2"/>
    <s v="7000"/>
    <x v="11"/>
    <x v="11"/>
    <s v="7910"/>
    <n v="7911"/>
    <m/>
    <s v="ARA-WP / ESTIMACION COSTO DE INVERSION - NIVEL INGENIERIA BÁSICA - REV. C  -  Para aprobación - 16 Noviembre 2007 "/>
    <x v="0"/>
    <x v="2"/>
  </r>
  <r>
    <n v="4000"/>
    <n v="4213"/>
    <s v="Cable 3/C ·# 12 AWG+G"/>
    <s v="1x3/c ·# 12 AWG+G"/>
    <x v="5"/>
    <n v="1400"/>
    <m/>
    <n v="210"/>
    <n v="4200"/>
    <n v="0"/>
    <n v="2832.9"/>
    <n v="7032.9"/>
    <m/>
    <n v="4000"/>
    <n v="4200"/>
    <n v="4210"/>
    <x v="2"/>
    <s v="7000"/>
    <x v="11"/>
    <x v="11"/>
    <s v="7910"/>
    <n v="7911"/>
    <m/>
    <s v="ARA-WP / ESTIMACION COSTO DE INVERSION - NIVEL INGENIERIA BÁSICA - REV. C  -  Para aprobación - 16 Noviembre 2007 "/>
    <x v="0"/>
    <x v="2"/>
  </r>
  <r>
    <n v="4000"/>
    <n v="4213"/>
    <s v="Cable 3/C ·# 8 AWG+G"/>
    <s v="1x3/c ·# 8 AWG+G"/>
    <x v="5"/>
    <n v="1200"/>
    <m/>
    <n v="180"/>
    <n v="8400"/>
    <n v="0"/>
    <n v="2428.1999999999998"/>
    <n v="10828.2"/>
    <m/>
    <n v="4000"/>
    <n v="4200"/>
    <n v="4210"/>
    <x v="2"/>
    <s v="7000"/>
    <x v="11"/>
    <x v="11"/>
    <s v="7910"/>
    <n v="7911"/>
    <m/>
    <s v="ARA-WP / ESTIMACION COSTO DE INVERSION - NIVEL INGENIERIA BÁSICA - REV. C  -  Para aprobación - 16 Noviembre 2007 "/>
    <x v="0"/>
    <x v="2"/>
  </r>
  <r>
    <n v="4000"/>
    <n v="4213"/>
    <s v="Cable 4/C #4 AWG XTMU-TC o equivalente"/>
    <s v="Cable 4/C #4 AWG XTMU-TC o equivalente"/>
    <x v="5"/>
    <n v="100"/>
    <m/>
    <n v="50"/>
    <n v="1500"/>
    <n v="0"/>
    <n v="674.5"/>
    <n v="2174.5"/>
    <m/>
    <n v="4000"/>
    <n v="4200"/>
    <n v="4210"/>
    <x v="2"/>
    <s v="7000"/>
    <x v="11"/>
    <x v="11"/>
    <s v="7910"/>
    <n v="7911"/>
    <m/>
    <s v="ARA-WP / ESTIMACION COSTO DE INVERSION - NIVEL INGENIERIA BÁSICA - REV. C  -  Para aprobación - 16 Noviembre 2007 "/>
    <x v="0"/>
    <x v="2"/>
  </r>
  <r>
    <n v="4000"/>
    <n v="4213"/>
    <s v="Cable 4/C #4 AWG XTMU-TC o equivalente"/>
    <s v="Cable 4/C #4 AWG XTMU-TC o equivalente"/>
    <x v="5"/>
    <n v="100"/>
    <m/>
    <n v="50"/>
    <n v="1500"/>
    <n v="0"/>
    <n v="674.5"/>
    <n v="2174.5"/>
    <m/>
    <n v="4000"/>
    <n v="4200"/>
    <n v="4210"/>
    <x v="2"/>
    <s v="7000"/>
    <x v="11"/>
    <x v="11"/>
    <s v="7910"/>
    <n v="7911"/>
    <m/>
    <s v="ARA-WP / ESTIMACION COSTO DE INVERSION - NIVEL INGENIERIA BÁSICA - REV. C  -  Para aprobación - 16 Noviembre 2007 "/>
    <x v="0"/>
    <x v="2"/>
  </r>
  <r>
    <n v="4000"/>
    <n v="4213"/>
    <s v="Cable 4/C #6 AWG XTMU-TC o equivalente"/>
    <s v="Cable 4/C #6 AWG XTMU-TC o equivalente"/>
    <x v="5"/>
    <n v="100"/>
    <m/>
    <n v="40"/>
    <n v="1000"/>
    <n v="0"/>
    <n v="539.6"/>
    <n v="1539.6"/>
    <m/>
    <n v="4000"/>
    <n v="4200"/>
    <n v="4210"/>
    <x v="2"/>
    <s v="7000"/>
    <x v="11"/>
    <x v="11"/>
    <s v="7910"/>
    <n v="7911"/>
    <m/>
    <s v="ARA-WP / ESTIMACION COSTO DE INVERSION - NIVEL INGENIERIA BÁSICA - REV. C  -  Para aprobación - 16 Noviembre 2007 "/>
    <x v="0"/>
    <x v="2"/>
  </r>
  <r>
    <n v="4000"/>
    <n v="4213"/>
    <s v="Cable 4/C #6 AWG XTMU-TC o equivalente"/>
    <s v="Cable 4/C #6 AWG XTMU-TC o equivalente"/>
    <x v="5"/>
    <n v="100"/>
    <m/>
    <n v="40"/>
    <n v="1000"/>
    <n v="0"/>
    <n v="539.6"/>
    <n v="1539.6"/>
    <m/>
    <n v="4000"/>
    <n v="4200"/>
    <n v="4210"/>
    <x v="2"/>
    <s v="7000"/>
    <x v="11"/>
    <x v="11"/>
    <s v="7910"/>
    <n v="7911"/>
    <m/>
    <s v="ARA-WP / ESTIMACION COSTO DE INVERSION - NIVEL INGENIERIA BÁSICA - REV. C  -  Para aprobación - 16 Noviembre 2007 "/>
    <x v="0"/>
    <x v="2"/>
  </r>
  <r>
    <n v="4000"/>
    <n v="4213"/>
    <s v="Cable 7/C # 14 AWG"/>
    <s v="1x7/c # 14 AWG"/>
    <x v="5"/>
    <n v="2000"/>
    <m/>
    <n v="600"/>
    <n v="16000"/>
    <n v="0"/>
    <n v="8094"/>
    <n v="24094"/>
    <m/>
    <n v="4000"/>
    <n v="4200"/>
    <n v="4210"/>
    <x v="2"/>
    <s v="7000"/>
    <x v="11"/>
    <x v="11"/>
    <s v="7910"/>
    <n v="7911"/>
    <m/>
    <s v="ARA-WP / ESTIMACION COSTO DE INVERSION - NIVEL INGENIERIA BÁSICA - REV. C  -  Para aprobación - 16 Noviembre 2007 "/>
    <x v="0"/>
    <x v="2"/>
  </r>
  <r>
    <n v="4000"/>
    <n v="4213"/>
    <s v="Cable Conductor 1/C # 12 AWG"/>
    <s v="Cable Conductor 1/C # 12 AWG"/>
    <x v="5"/>
    <n v="300"/>
    <m/>
    <n v="15"/>
    <n v="300"/>
    <n v="0"/>
    <n v="202.35"/>
    <n v="502.35"/>
    <m/>
    <n v="4000"/>
    <n v="4200"/>
    <n v="4210"/>
    <x v="2"/>
    <s v="7000"/>
    <x v="11"/>
    <x v="11"/>
    <s v="7910"/>
    <n v="7911"/>
    <m/>
    <s v="ARA-WP / ESTIMACION COSTO DE INVERSION - NIVEL INGENIERIA BÁSICA - REV. C  -  Para aprobación - 16 Noviembre 2007 "/>
    <x v="0"/>
    <x v="2"/>
  </r>
  <r>
    <n v="4000"/>
    <n v="4213"/>
    <s v="Cable Conductor 4/C # 12 AWG"/>
    <s v="Cable Conductor 1x4/C # 12 AWG"/>
    <x v="5"/>
    <n v="1200"/>
    <m/>
    <n v="180"/>
    <n v="4800"/>
    <n v="0"/>
    <n v="2428.1999999999998"/>
    <n v="7228.2"/>
    <m/>
    <n v="4000"/>
    <n v="4200"/>
    <n v="4210"/>
    <x v="2"/>
    <s v="7000"/>
    <x v="11"/>
    <x v="11"/>
    <s v="7910"/>
    <n v="7911"/>
    <m/>
    <s v="ARA-WP / ESTIMACION COSTO DE INVERSION - NIVEL INGENIERIA BÁSICA - REV. C  -  Para aprobación - 16 Noviembre 2007 "/>
    <x v="0"/>
    <x v="2"/>
  </r>
  <r>
    <n v="4000"/>
    <n v="4213"/>
    <s v="Cable EVALEX -C o similar Tensión de Servicio 300 V, Temperatura de Servicio 105ºC, 1*2/C # 16 AWG"/>
    <s v="EVALEX -C o similar Tensión de Servicio 300 V, Temperatura de Servicio 105ºC, 1*2/C # 16 AWG"/>
    <x v="5"/>
    <n v="960"/>
    <m/>
    <n v="192"/>
    <n v="2880"/>
    <n v="0"/>
    <n v="2655.36"/>
    <n v="5535.36"/>
    <m/>
    <n v="4000"/>
    <n v="4200"/>
    <n v="4210"/>
    <x v="2"/>
    <s v="7000"/>
    <x v="11"/>
    <x v="11"/>
    <s v="7910"/>
    <n v="7911"/>
    <m/>
    <s v="ARA-WP / ESTIMACION COSTO DE INVERSION - NIVEL INGENIERIA BÁSICA - REV. C  -  Para aprobación - 16 Noviembre 2007 "/>
    <x v="0"/>
    <x v="2"/>
  </r>
  <r>
    <n v="4000"/>
    <n v="4213"/>
    <s v="Cable EVALEX -M o similar Tensión de Servicio 600 V, Temperatura de Servicio 90ºC, 1*3/C # 14 AWG"/>
    <s v="tipo EVALEX -M o similar Tensión de Servicio 600 V, Temperatura de Servicio 90ºC, 1*3/C # 14 AWG"/>
    <x v="5"/>
    <n v="990"/>
    <m/>
    <n v="198"/>
    <n v="3960"/>
    <n v="0"/>
    <n v="2738.34"/>
    <n v="6698.34"/>
    <m/>
    <n v="4000"/>
    <n v="4200"/>
    <n v="4210"/>
    <x v="2"/>
    <s v="7000"/>
    <x v="11"/>
    <x v="11"/>
    <s v="7910"/>
    <n v="7913"/>
    <m/>
    <s v="ARA-WP / ESTIMACION COSTO DE INVERSION - NIVEL INGENIERIA BÁSICA - REV. C  -  Para aprobación - 16 Noviembre 2007 "/>
    <x v="0"/>
    <x v="2"/>
  </r>
  <r>
    <n v="4000"/>
    <n v="4213"/>
    <s v="Cable EVALEX -M o similar Tensión de Servicio 600 V, Temperatura de Servicio 90ºC, 1*4/C # 12 AWG"/>
    <s v="tipo EVALEX -M o similar Tensión de Servicio 600 V, Temperatura de Servicio 90ºC, 1*4/C # 12 AWG"/>
    <x v="5"/>
    <n v="630"/>
    <m/>
    <n v="94.5"/>
    <n v="2520"/>
    <n v="0"/>
    <n v="1306.9349999999999"/>
    <n v="3826.9349999999999"/>
    <m/>
    <n v="4000"/>
    <n v="4200"/>
    <n v="4210"/>
    <x v="2"/>
    <s v="7000"/>
    <x v="11"/>
    <x v="11"/>
    <s v="7910"/>
    <n v="7913"/>
    <m/>
    <s v="ARA-WP / ESTIMACION COSTO DE INVERSION - NIVEL INGENIERIA BÁSICA - REV. C  -  Para aprobación - 16 Noviembre 2007 "/>
    <x v="0"/>
    <x v="2"/>
  </r>
  <r>
    <n v="4000"/>
    <n v="4213"/>
    <s v="Calefactor eléctrico equipado con conjunto de control (Potencia 28,5 kw/un)"/>
    <s v="Calefactor eléctrico equipado con conjunto de control (Potencia 28,5 kw/un)"/>
    <x v="4"/>
    <n v="4"/>
    <m/>
    <n v="80"/>
    <n v="0"/>
    <n v="15199.2"/>
    <n v="1200"/>
    <n v="16399.2"/>
    <m/>
    <n v="4000"/>
    <n v="4200"/>
    <n v="4210"/>
    <x v="2"/>
    <s v="7000"/>
    <x v="12"/>
    <x v="12"/>
    <s v="7280"/>
    <n v="7281"/>
    <m/>
    <s v="ARA-WP / ESTIMACION COSTO DE INVERSION - NIVEL INGENIERIA BÁSICA - REV. C  -  Para aprobación - 16 Noviembre 2007 "/>
    <x v="0"/>
    <x v="2"/>
  </r>
  <r>
    <n v="4000"/>
    <n v="4213"/>
    <s v="Camarillas"/>
    <s v="Camarillas"/>
    <x v="5"/>
    <m/>
    <m/>
    <n v="100"/>
    <n v="1500"/>
    <n v="0"/>
    <n v="1349"/>
    <n v="2849"/>
    <m/>
    <n v="4000"/>
    <n v="4200"/>
    <n v="4210"/>
    <x v="2"/>
    <s v="7000"/>
    <x v="11"/>
    <x v="11"/>
    <s v="7930"/>
    <n v="7930"/>
    <m/>
    <s v="ARA-WP / ESTIMACION COSTO DE INVERSION - NIVEL INGENIERIA BÁSICA - REV. C  -  Para aprobación - 16 Noviembre 2007 "/>
    <x v="0"/>
    <x v="2"/>
  </r>
  <r>
    <n v="4000"/>
    <n v="4213"/>
    <s v="Centro de Control de Motores 400V, 1200A, 7 Columnas. "/>
    <s v="Centro de Control de Motores 400V, 1200A, 7 Columnas. "/>
    <x v="4"/>
    <n v="1"/>
    <m/>
    <n v="200"/>
    <n v="0"/>
    <n v="46800"/>
    <n v="2698"/>
    <n v="49498"/>
    <m/>
    <n v="4000"/>
    <n v="4200"/>
    <n v="4210"/>
    <x v="2"/>
    <s v="7000"/>
    <x v="12"/>
    <x v="12"/>
    <s v="7610"/>
    <n v="7610"/>
    <m/>
    <s v="ARA-WP / ESTIMACION COSTO DE INVERSION - NIVEL INGENIERIA BÁSICA - REV. C  -  Para aprobación - 16 Noviembre 2007 "/>
    <x v="0"/>
    <x v="2"/>
  </r>
  <r>
    <n v="4000"/>
    <n v="4213"/>
    <s v="Conduit - GRS 1 &quot; ANSI 80.1"/>
    <s v="Conduit Ac. Galvanizado 1 &quot; ANSI 80.1"/>
    <x v="5"/>
    <m/>
    <m/>
    <n v="100"/>
    <n v="800"/>
    <n v="0"/>
    <n v="1349"/>
    <n v="2149"/>
    <m/>
    <n v="4000"/>
    <n v="4200"/>
    <n v="4210"/>
    <x v="2"/>
    <s v="7000"/>
    <x v="11"/>
    <x v="11"/>
    <s v="7820"/>
    <n v="7821"/>
    <m/>
    <s v="ARA-WP / ESTIMACION COSTO DE INVERSION - NIVEL INGENIERIA BÁSICA - REV. C  -  Para aprobación - 16 Noviembre 2007 "/>
    <x v="0"/>
    <x v="2"/>
  </r>
  <r>
    <n v="4000"/>
    <n v="4213"/>
    <s v="Conduit - GRS 1 1/2&quot; ANSI 80.1"/>
    <s v="Conduit Ac. Galvanizado 1 1/2&quot; ANSI 80.1"/>
    <x v="5"/>
    <m/>
    <m/>
    <n v="100"/>
    <n v="1300"/>
    <n v="0"/>
    <n v="1349"/>
    <n v="2649"/>
    <m/>
    <n v="4000"/>
    <n v="4200"/>
    <n v="4210"/>
    <x v="2"/>
    <s v="7000"/>
    <x v="11"/>
    <x v="11"/>
    <s v="7820"/>
    <n v="7821"/>
    <m/>
    <s v="ARA-WP / ESTIMACION COSTO DE INVERSION - NIVEL INGENIERIA BÁSICA - REV. C  -  Para aprobación - 16 Noviembre 2007 "/>
    <x v="0"/>
    <x v="2"/>
  </r>
  <r>
    <n v="4000"/>
    <n v="4213"/>
    <s v="Conduit - GRS 1 1/2&quot; ANSI 80.1"/>
    <s v="Conduit Ac. Galvanizado 1 1/2&quot; ANSI 80.1"/>
    <x v="5"/>
    <m/>
    <m/>
    <n v="100"/>
    <n v="1300"/>
    <n v="0"/>
    <n v="1349"/>
    <n v="2649"/>
    <m/>
    <n v="4000"/>
    <n v="4200"/>
    <n v="4210"/>
    <x v="2"/>
    <s v="7000"/>
    <x v="11"/>
    <x v="11"/>
    <s v="7820"/>
    <n v="7821"/>
    <m/>
    <s v="ARA-WP / ESTIMACION COSTO DE INVERSION - NIVEL INGENIERIA BÁSICA - REV. C  -  Para aprobación - 16 Noviembre 2007 "/>
    <x v="0"/>
    <x v="2"/>
  </r>
  <r>
    <n v="4000"/>
    <n v="4213"/>
    <s v="Conduit - GRS 3/4&quot;"/>
    <s v="CAG 3/4&quot;"/>
    <x v="5"/>
    <m/>
    <m/>
    <n v="800"/>
    <n v="4800"/>
    <n v="0"/>
    <n v="10792"/>
    <n v="15592"/>
    <m/>
    <n v="4000"/>
    <n v="4200"/>
    <n v="4210"/>
    <x v="2"/>
    <s v="7000"/>
    <x v="11"/>
    <x v="11"/>
    <s v="7820"/>
    <n v="7821"/>
    <m/>
    <s v="ARA-WP / ESTIMACION COSTO DE INVERSION - NIVEL INGENIERIA BÁSICA - REV. C  -  Para aprobación - 16 Noviembre 2007 "/>
    <x v="0"/>
    <x v="2"/>
  </r>
  <r>
    <n v="4000"/>
    <n v="4213"/>
    <s v="Conduit - GRS 3/4&quot;"/>
    <s v="Conduits CAG 3/4&quot;"/>
    <x v="5"/>
    <m/>
    <m/>
    <n v="120"/>
    <n v="720"/>
    <n v="0"/>
    <n v="1618.8"/>
    <n v="2338.8000000000002"/>
    <m/>
    <n v="4000"/>
    <n v="4200"/>
    <n v="4210"/>
    <x v="2"/>
    <s v="7000"/>
    <x v="11"/>
    <x v="11"/>
    <s v="7820"/>
    <n v="7821"/>
    <m/>
    <s v="ARA-WP / ESTIMACION COSTO DE INVERSION - NIVEL INGENIERIA BÁSICA - REV. C  -  Para aprobación - 16 Noviembre 2007 "/>
    <x v="0"/>
    <x v="2"/>
  </r>
  <r>
    <n v="4000"/>
    <n v="4213"/>
    <s v="Conduit - GRS 3/4&quot; ANSI C80-3"/>
    <s v="Conduit Rígido de Acero Galvanizado, ANSI C80-1. Diámetro 3/4&quot;"/>
    <x v="5"/>
    <m/>
    <m/>
    <n v="556"/>
    <n v="16680"/>
    <n v="0"/>
    <n v="7689.48"/>
    <n v="24369.48"/>
    <m/>
    <n v="4000"/>
    <n v="4200"/>
    <n v="4210"/>
    <x v="2"/>
    <s v="7000"/>
    <x v="11"/>
    <x v="11"/>
    <s v="7820"/>
    <n v="7821"/>
    <m/>
    <s v="ARA-WP / ESTIMACION COSTO DE INVERSION - NIVEL INGENIERIA BÁSICA - REV. C  -  Para aprobación - 16 Noviembre 2007 "/>
    <x v="0"/>
    <x v="2"/>
  </r>
  <r>
    <n v="4000"/>
    <n v="4213"/>
    <s v="Conduit Flexible Metálico Revestido con PVC. Diámetro 1/2&quot;"/>
    <s v="Conduit Flexible Metálico Revestido con PVC. Diámetro 1/2&quot;"/>
    <x v="5"/>
    <m/>
    <m/>
    <n v="29.5"/>
    <n v="295"/>
    <n v="0"/>
    <n v="407.98500000000001"/>
    <n v="702.98500000000001"/>
    <m/>
    <n v="4000"/>
    <n v="4200"/>
    <n v="4210"/>
    <x v="2"/>
    <s v="7000"/>
    <x v="11"/>
    <x v="11"/>
    <s v="7820"/>
    <n v="7821"/>
    <m/>
    <s v="ARA-WP / ESTIMACION COSTO DE INVERSION - NIVEL INGENIERIA BÁSICA - REV. C  -  Para aprobación - 16 Noviembre 2007 "/>
    <x v="0"/>
    <x v="2"/>
  </r>
  <r>
    <n v="4000"/>
    <n v="4213"/>
    <s v="Conexiones termofusiones"/>
    <s v="Conexiones termofusiones"/>
    <x v="5"/>
    <m/>
    <m/>
    <n v="36"/>
    <n v="1500"/>
    <n v="0"/>
    <n v="485.64"/>
    <n v="1985.64"/>
    <m/>
    <n v="4000"/>
    <n v="4200"/>
    <n v="4210"/>
    <x v="2"/>
    <s v="7000"/>
    <x v="11"/>
    <x v="11"/>
    <s v="7780"/>
    <n v="7780"/>
    <m/>
    <s v="ARA-WP / ESTIMACION COSTO DE INVERSION - NIVEL INGENIERIA BÁSICA - REV. C  -  Para aprobación - 16 Noviembre 2007 "/>
    <x v="0"/>
    <x v="2"/>
  </r>
  <r>
    <n v="4000"/>
    <n v="4213"/>
    <s v="Diámetro 1&quot;"/>
    <s v="Diámetro 1&quot;"/>
    <x v="5"/>
    <n v="90"/>
    <m/>
    <n v="90"/>
    <n v="720"/>
    <n v="0"/>
    <n v="1214.0999999999999"/>
    <n v="1934.1"/>
    <m/>
    <n v="4000"/>
    <n v="4200"/>
    <n v="4210"/>
    <x v="2"/>
    <s v="7000"/>
    <x v="11"/>
    <x v="11"/>
    <s v="7820"/>
    <n v="7829"/>
    <m/>
    <s v="ARA-WP / ESTIMACION COSTO DE INVERSION - NIVEL INGENIERIA BÁSICA - REV. C  -  Para aprobación - 16 Noviembre 2007 "/>
    <x v="0"/>
    <x v="2"/>
  </r>
  <r>
    <n v="4000"/>
    <n v="4213"/>
    <s v="Diámetro 2-1/2&quot;"/>
    <s v="Diámetro 2-1/2&quot;"/>
    <x v="5"/>
    <n v="40"/>
    <m/>
    <n v="40"/>
    <n v="1120"/>
    <n v="0"/>
    <n v="539.6"/>
    <n v="1659.6"/>
    <m/>
    <n v="4000"/>
    <n v="4200"/>
    <n v="4210"/>
    <x v="2"/>
    <s v="7000"/>
    <x v="11"/>
    <x v="11"/>
    <s v="7820"/>
    <n v="7829"/>
    <m/>
    <s v="ARA-WP / ESTIMACION COSTO DE INVERSION - NIVEL INGENIERIA BÁSICA - REV. C  -  Para aprobación - 16 Noviembre 2007 "/>
    <x v="0"/>
    <x v="2"/>
  </r>
  <r>
    <n v="4000"/>
    <n v="4213"/>
    <s v="Diámetro 3/4&quot;"/>
    <s v="Diámetro 3/4&quot;"/>
    <x v="5"/>
    <n v="120"/>
    <m/>
    <n v="120"/>
    <n v="720"/>
    <n v="0"/>
    <n v="1618.8"/>
    <n v="2338.8000000000002"/>
    <m/>
    <n v="4000"/>
    <n v="4200"/>
    <n v="4210"/>
    <x v="2"/>
    <s v="7000"/>
    <x v="11"/>
    <x v="11"/>
    <s v="7820"/>
    <n v="7829"/>
    <m/>
    <s v="ARA-WP / ESTIMACION COSTO DE INVERSION - NIVEL INGENIERIA BÁSICA - REV. C  -  Para aprobación - 16 Noviembre 2007 "/>
    <x v="0"/>
    <x v="2"/>
  </r>
  <r>
    <n v="4000"/>
    <n v="4213"/>
    <s v="Electric Tracing cañerías Estación de Servicios (Incluye accesorios)"/>
    <s v="Electric Tracing cañerías Estación de Servicios (Incluye accesorios)"/>
    <x v="5"/>
    <m/>
    <m/>
    <n v="1354"/>
    <n v="14147"/>
    <n v="0"/>
    <n v="21000.54"/>
    <n v="35147.54"/>
    <m/>
    <n v="4000"/>
    <n v="4200"/>
    <n v="4210"/>
    <x v="2"/>
    <s v="7000"/>
    <x v="11"/>
    <x v="11"/>
    <s v="7950"/>
    <n v="7950"/>
    <m/>
    <s v="ARA-WP / ESTIMACION COSTO DE INVERSION - NIVEL INGENIERIA BÁSICA - REV. C  -  Para aprobación - 16 Noviembre 2007 "/>
    <x v="0"/>
    <x v="2"/>
  </r>
  <r>
    <n v="4000"/>
    <n v="4213"/>
    <s v="Equipos de Emergencia 2*60 W, 3 hrs"/>
    <s v="Equipos de Emergencia 2*60 W, 3 hrs"/>
    <x v="4"/>
    <n v="8"/>
    <m/>
    <n v="8"/>
    <n v="0"/>
    <n v="1864.8"/>
    <n v="107.92"/>
    <n v="1972.72"/>
    <m/>
    <n v="4000"/>
    <n v="4200"/>
    <n v="4210"/>
    <x v="2"/>
    <s v="7000"/>
    <x v="12"/>
    <x v="12"/>
    <s v="7790"/>
    <n v="7790"/>
    <m/>
    <s v="ARA-WP / ESTIMACION COSTO DE INVERSION - NIVEL INGENIERIA BÁSICA - REV. C  -  Para aprobación - 16 Noviembre 2007 "/>
    <x v="0"/>
    <x v="2"/>
  </r>
  <r>
    <n v="4000"/>
    <n v="4213"/>
    <s v="Lightning Arrestor"/>
    <s v="Sistema de Pararrayos"/>
    <x v="4"/>
    <n v="1"/>
    <m/>
    <n v="250"/>
    <n v="0"/>
    <n v="5910.3"/>
    <n v="3372.5"/>
    <n v="9282.7999999999993"/>
    <m/>
    <n v="4000"/>
    <n v="4200"/>
    <n v="4210"/>
    <x v="2"/>
    <s v="7000"/>
    <x v="12"/>
    <x v="12"/>
    <s v="7130"/>
    <n v="7134"/>
    <m/>
    <s v="ARA-WP / ESTIMACION COSTO DE INVERSION - NIVEL INGENIERIA BÁSICA - REV. C  -  Para aprobación - 16 Noviembre 2007 "/>
    <x v="0"/>
    <x v="2"/>
  </r>
  <r>
    <n v="4000"/>
    <n v="4213"/>
    <s v="Lighting Transformer 150 kVA, 400/ 400-231 V "/>
    <s v="Transformador de Alumbrado 150 kVA, 400/ 400-231 V "/>
    <x v="4"/>
    <n v="1"/>
    <m/>
    <n v="150"/>
    <n v="0"/>
    <n v="5644.8"/>
    <n v="2023.5"/>
    <n v="7668.3"/>
    <m/>
    <n v="4000"/>
    <n v="4200"/>
    <n v="4210"/>
    <x v="2"/>
    <s v="7000"/>
    <x v="12"/>
    <x v="12"/>
    <s v="7210"/>
    <n v="7212"/>
    <m/>
    <s v="ARA-WP / ESTIMACION COSTO DE INVERSION - NIVEL INGENIERIA BÁSICA - REV. C  -  Para aprobación - 16 Noviembre 2007 "/>
    <x v="0"/>
    <x v="2"/>
  </r>
  <r>
    <n v="4000"/>
    <n v="4213"/>
    <s v="Luminaria 150 W HM Tipo Campana"/>
    <s v="Luminaria 150 W HM Tipo Campana"/>
    <x v="4"/>
    <n v="20"/>
    <m/>
    <n v="100"/>
    <n v="0"/>
    <n v="2898"/>
    <n v="1349"/>
    <n v="4247"/>
    <m/>
    <n v="4000"/>
    <n v="4200"/>
    <n v="4210"/>
    <x v="2"/>
    <s v="7000"/>
    <x v="12"/>
    <x v="12"/>
    <s v="7710"/>
    <n v="7710"/>
    <m/>
    <s v="ARA-WP / ESTIMACION COSTO DE INVERSION - NIVEL INGENIERIA BÁSICA - REV. C  -  Para aprobación - 16 Noviembre 2007 "/>
    <x v="0"/>
    <x v="2"/>
  </r>
  <r>
    <n v="4000"/>
    <n v="4213"/>
    <s v="Luminaria 250 W HM Tipo Campana"/>
    <s v="Luminaria 250 W HM Tipo Campana"/>
    <x v="4"/>
    <n v="25"/>
    <m/>
    <n v="125"/>
    <n v="0"/>
    <n v="3375"/>
    <n v="1686.25"/>
    <n v="5061.25"/>
    <m/>
    <n v="4000"/>
    <n v="4200"/>
    <n v="4210"/>
    <x v="2"/>
    <s v="7000"/>
    <x v="12"/>
    <x v="12"/>
    <s v="7710"/>
    <n v="7710"/>
    <m/>
    <s v="ARA-WP / ESTIMACION COSTO DE INVERSION - NIVEL INGENIERIA BÁSICA - REV. C  -  Para aprobación - 16 Noviembre 2007 "/>
    <x v="0"/>
    <x v="2"/>
  </r>
  <r>
    <n v="4000"/>
    <n v="4213"/>
    <s v="Luminaria Fl. Emerg. Señalética"/>
    <s v="Luminaria Fl. Emerg. Señalética"/>
    <x v="4"/>
    <n v="10"/>
    <m/>
    <n v="10"/>
    <n v="0"/>
    <n v="1350"/>
    <n v="134.9"/>
    <n v="1484.9"/>
    <m/>
    <n v="4000"/>
    <n v="4200"/>
    <n v="4210"/>
    <x v="2"/>
    <s v="7000"/>
    <x v="12"/>
    <x v="12"/>
    <s v="7710"/>
    <n v="7710"/>
    <m/>
    <s v="ARA-WP / ESTIMACION COSTO DE INVERSION - NIVEL INGENIERIA BÁSICA - REV. C  -  Para aprobación - 16 Noviembre 2007 "/>
    <x v="0"/>
    <x v="2"/>
  </r>
  <r>
    <n v="4000"/>
    <n v="4213"/>
    <s v="Luminaria Tipo Alumbrado público 400 W HPS"/>
    <s v="Luminaria Tipo Alumbrado público 400 W HPS"/>
    <x v="4"/>
    <n v="6"/>
    <m/>
    <n v="6"/>
    <n v="0"/>
    <n v="1080"/>
    <n v="80.94"/>
    <n v="1160.94"/>
    <m/>
    <n v="4000"/>
    <n v="4200"/>
    <n v="4210"/>
    <x v="2"/>
    <s v="7000"/>
    <x v="12"/>
    <x v="12"/>
    <s v="7710"/>
    <n v="7710"/>
    <m/>
    <s v="ARA-WP / ESTIMACION COSTO DE INVERSION - NIVEL INGENIERIA BÁSICA - REV. C  -  Para aprobación - 16 Noviembre 2007 "/>
    <x v="0"/>
    <x v="2"/>
  </r>
  <r>
    <n v="4000"/>
    <n v="4213"/>
    <s v="Retape"/>
    <s v="Retape"/>
    <x v="5"/>
    <m/>
    <m/>
    <n v="12"/>
    <n v="0"/>
    <n v="0"/>
    <n v="84.6"/>
    <n v="84.6"/>
    <m/>
    <n v="4000"/>
    <n v="4200"/>
    <n v="4210"/>
    <x v="2"/>
    <m/>
    <x v="10"/>
    <x v="10"/>
    <m/>
    <n v="7281"/>
    <m/>
    <s v="ARA-WP / ESTIMACION COSTO DE INVERSION - NIVEL INGENIERIA BÁSICA - REV. C  -  Para aprobación - 16 Noviembre 2007 "/>
    <x v="0"/>
    <x v="2"/>
  </r>
  <r>
    <n v="4000"/>
    <n v="4213"/>
    <s v="Tablero de enchufes 2 ench. 3x32A, 380V 2 Ench. 16A, 220 V"/>
    <s v="Tablero de enchufes 2 ench. 3x32A, 380V 2 Ench. 16A, 220 V"/>
    <x v="4"/>
    <n v="2"/>
    <m/>
    <n v="30"/>
    <n v="0"/>
    <n v="1551.6"/>
    <n v="404.7"/>
    <n v="1956.3"/>
    <m/>
    <n v="4000"/>
    <n v="4200"/>
    <n v="4210"/>
    <x v="2"/>
    <s v="7000"/>
    <x v="12"/>
    <x v="12"/>
    <s v="7260"/>
    <n v="7260"/>
    <m/>
    <s v="ARA-WP / ESTIMACION COSTO DE INVERSION - NIVEL INGENIERIA BÁSICA - REV. C  -  Para aprobación - 16 Noviembre 2007 "/>
    <x v="0"/>
    <x v="2"/>
  </r>
  <r>
    <n v="4000"/>
    <n v="4213"/>
    <s v="Tablero de enchufes 2 ench. 3x32A, 380V 2 Ench. 16A, 220 V"/>
    <s v="Tablero de enchufes 2 ench. 3x32A, 380V 2 Ench. 16A, 220 V"/>
    <x v="4"/>
    <n v="3"/>
    <m/>
    <n v="135"/>
    <n v="0"/>
    <n v="2327.4"/>
    <n v="1821.15"/>
    <n v="4148.55"/>
    <m/>
    <n v="4000"/>
    <n v="4200"/>
    <n v="4210"/>
    <x v="2"/>
    <s v="7000"/>
    <x v="12"/>
    <x v="12"/>
    <s v="7260"/>
    <n v="7260"/>
    <m/>
    <s v="ARA-WP / ESTIMACION COSTO DE INVERSION - NIVEL INGENIERIA BÁSICA - REV. C  -  Para aprobación - 16 Noviembre 2007 "/>
    <x v="0"/>
    <x v="2"/>
  </r>
  <r>
    <n v="4000"/>
    <n v="4213"/>
    <s v="Tablero de enchufes 2 ench. 3x32A, 380V 2 Ench. 32A, 24 VCC"/>
    <s v="Tablero de enchufes 2 ench. 3x32A, 380V 2 Ench. 32A, 24 VCC"/>
    <x v="4"/>
    <n v="2"/>
    <m/>
    <n v="90"/>
    <n v="0"/>
    <n v="1620"/>
    <n v="1214.0999999999999"/>
    <n v="2834.1"/>
    <m/>
    <n v="4000"/>
    <n v="4200"/>
    <n v="4210"/>
    <x v="2"/>
    <s v="7000"/>
    <x v="12"/>
    <x v="12"/>
    <s v="7260"/>
    <n v="7260"/>
    <m/>
    <s v="ARA-WP / ESTIMACION COSTO DE INVERSION - NIVEL INGENIERIA BÁSICA - REV. C  -  Para aprobación - 16 Noviembre 2007 "/>
    <x v="0"/>
    <x v="2"/>
  </r>
  <r>
    <n v="4000"/>
    <n v="4213"/>
    <s v="Tablero Distribución de Fuerza y Alumbrado 380-231 V "/>
    <m/>
    <x v="4"/>
    <n v="1"/>
    <m/>
    <n v="150"/>
    <n v="0"/>
    <n v="6300"/>
    <n v="2023.5"/>
    <n v="8323.5"/>
    <m/>
    <n v="4000"/>
    <n v="4200"/>
    <n v="4210"/>
    <x v="2"/>
    <s v="7000"/>
    <x v="12"/>
    <x v="12"/>
    <s v="7260"/>
    <n v="7260"/>
    <m/>
    <s v="ARA-WP / ESTIMACION COSTO DE INVERSION - NIVEL INGENIERIA BÁSICA - REV. C  -  Para aprobación - 16 Noviembre 2007 "/>
    <x v="0"/>
    <x v="2"/>
  </r>
  <r>
    <n v="4000"/>
    <n v="4213"/>
    <s v="Flow Switch - Thermal Dispertion"/>
    <s v="Interruptor de Flujo tipo dispersión térmica"/>
    <x v="4"/>
    <n v="7"/>
    <m/>
    <n v="210"/>
    <n v="0"/>
    <n v="13300"/>
    <n v="2904.3"/>
    <n v="16204.3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3"/>
    <s v="Junction Box 100X100X102"/>
    <s v="Caja 100X100X100"/>
    <x v="4"/>
    <m/>
    <m/>
    <n v="7.5"/>
    <n v="0"/>
    <n v="60"/>
    <n v="101.175"/>
    <n v="161.17500000000001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3"/>
    <s v="Level Transmitter - Type Radar FF (Includes Local Level Indicator)"/>
    <s v="Transmisor de Nivel tipo Radar FF(Incluye Indicador de Nivel Local)"/>
    <x v="4"/>
    <n v="4"/>
    <m/>
    <n v="120"/>
    <n v="0"/>
    <n v="9800"/>
    <n v="1659.6"/>
    <n v="11459.6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3"/>
    <s v="Level Transmitter - Type Radar FF (Includes Local Level Indicator)"/>
    <s v="Transmisor de Nivel tipo Radar FF(Incluye Indicador de Nivel Local)"/>
    <x v="4"/>
    <n v="3"/>
    <m/>
    <n v="90"/>
    <n v="0"/>
    <n v="7350"/>
    <n v="1244.7"/>
    <n v="8594.7000000000007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3"/>
    <s v="Pressure Meter - with Seal"/>
    <s v="Manómetro con Sello"/>
    <x v="4"/>
    <n v="14"/>
    <m/>
    <n v="210"/>
    <n v="0"/>
    <n v="11200"/>
    <n v="2904.3"/>
    <n v="14104.3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3"/>
    <s v="Pull Box 100X100X60mm"/>
    <s v="Cajas pull box de 100*100*60 mm"/>
    <x v="4"/>
    <m/>
    <m/>
    <n v="90"/>
    <n v="0"/>
    <n v="600"/>
    <n v="1214.0999999999999"/>
    <n v="1814.1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3"/>
    <s v="Pull Box 100X100X60mm"/>
    <s v="Cajas pull box de 100*100*60 mm"/>
    <x v="4"/>
    <m/>
    <m/>
    <n v="22.5"/>
    <n v="0"/>
    <n v="150"/>
    <n v="303.52499999999998"/>
    <n v="453.52499999999998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3"/>
    <s v="Pushbutton Stations - Lighting"/>
    <s v="Botoneras de Control para alumbrado"/>
    <x v="4"/>
    <n v="10"/>
    <m/>
    <n v="50"/>
    <n v="0"/>
    <n v="800"/>
    <n v="674.5"/>
    <n v="1474.5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3"/>
    <s v="Pushbutton Stations - Motor"/>
    <s v="Botoneras motor"/>
    <x v="4"/>
    <n v="15"/>
    <m/>
    <n v="450"/>
    <n v="0"/>
    <n v="3000"/>
    <n v="6070.5"/>
    <n v="9070.5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3"/>
    <s v="Selector Local/Remote - Pilot Light"/>
    <s v="Selector Local/Remoto  Local, Luz Piloto"/>
    <x v="4"/>
    <m/>
    <m/>
    <n v="180"/>
    <n v="0"/>
    <n v="15312"/>
    <n v="2489.4"/>
    <n v="17801.400000000001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3"/>
    <s v="Selector Local/Remote - Pilot Light"/>
    <s v="Selector Local/Remoto  Local, Luz Piloto"/>
    <x v="4"/>
    <m/>
    <m/>
    <n v="60"/>
    <n v="0"/>
    <n v="6400"/>
    <n v="829.8"/>
    <n v="7229.8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3"/>
    <s v="Selector Local/Remote - Pilot Light"/>
    <s v="Selector Local/Remoto  Local, Luz Piloto"/>
    <x v="4"/>
    <m/>
    <m/>
    <n v="60"/>
    <n v="0"/>
    <n v="2048"/>
    <n v="829.8"/>
    <n v="2877.8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3"/>
    <s v="Temperature Transmitter FF (Includes Sensor Type RTD PT-100)"/>
    <s v="Transmisor de Temperatura FF(Incluye Sensor Tipo RTD PT-100)"/>
    <x v="4"/>
    <n v="5"/>
    <m/>
    <n v="150"/>
    <n v="0"/>
    <n v="6000"/>
    <n v="2074.5"/>
    <n v="8074.5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3"/>
    <s v="Temperature Transmitter FF (Includes Sensor Type RTD PT-100)"/>
    <s v="Transmisor de Temperatura FF(Incluye Sensor Tipo RTD PT-100)"/>
    <x v="4"/>
    <n v="3"/>
    <m/>
    <n v="90"/>
    <n v="0"/>
    <n v="3600"/>
    <n v="1244.7"/>
    <n v="4844.7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3"/>
    <s v="Flow Transmitter - Vol / Mass Type FF 1&quot; (includes Flowmeter Type Coriolis)"/>
    <s v="Transmisor de Flujo Vol / Mas FF(Incluye Medidor de Flujo tipo Coriolis). Tamaño 1&quot;"/>
    <x v="4"/>
    <n v="4"/>
    <m/>
    <n v="120"/>
    <n v="0"/>
    <n v="30096"/>
    <n v="1659.6"/>
    <n v="31755.599999999999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3"/>
    <s v="Flow Transmitter - Vol / Mass Type FF 3&quot; (includes Flowmeter Type Coriolis)"/>
    <s v="Transmisor de Flujo Vol / Mas FF(Incluye Medidor de Flujo tipo Coriolis). Tamaño 3&quot;"/>
    <x v="4"/>
    <n v="7"/>
    <m/>
    <n v="210"/>
    <n v="0"/>
    <n v="83069"/>
    <n v="2904.3"/>
    <n v="85973.3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3"/>
    <s v="Ultrasonic Level Transmitter FF (includes Ultrasonic Level Sensor)"/>
    <s v="Transmisor de Nivel Tipo Ultrasónico FF(Incluye Sensor Nivel Ultrasónico)"/>
    <x v="4"/>
    <n v="1"/>
    <m/>
    <n v="30"/>
    <n v="0"/>
    <n v="1250"/>
    <n v="414.9"/>
    <n v="1664.9"/>
    <m/>
    <n v="4000"/>
    <n v="4200"/>
    <n v="4210"/>
    <x v="2"/>
    <s v="8000"/>
    <x v="13"/>
    <x v="13"/>
    <s v="8610"/>
    <n v="8610"/>
    <m/>
    <s v="ARA-WP / ESTIMACION COSTO DE INVERSION - NIVEL INGENIERIA BÁSICA - REV. C  -  Para aprobación - 16 Noviembre 2007 "/>
    <x v="0"/>
    <x v="2"/>
  </r>
  <r>
    <n v="4000"/>
    <n v="4214"/>
    <s v="Backfill - Structural"/>
    <s v="Rellenos"/>
    <x v="0"/>
    <n v="1430"/>
    <n v="0.68"/>
    <n v="2860"/>
    <n v="0"/>
    <n v="0"/>
    <n v="71500"/>
    <n v="71500"/>
    <n v="50"/>
    <n v="4000"/>
    <n v="4200"/>
    <n v="4210"/>
    <x v="3"/>
    <s v="1000"/>
    <x v="0"/>
    <x v="0"/>
    <s v="1420"/>
    <n v="1420"/>
    <m/>
    <s v="ARA-WP / ESTIMACION COSTO DE INVERSION - NIVEL INGENIERIA BÁSICA - REV. C  -  Para aprobación - 16 Noviembre 2007 "/>
    <x v="0"/>
    <x v="3"/>
  </r>
  <r>
    <n v="4000"/>
    <n v="4214"/>
    <s v="Excavation - Structural"/>
    <s v="Excavaciones"/>
    <x v="0"/>
    <n v="1910"/>
    <n v="0.24"/>
    <n v="458.4"/>
    <n v="0"/>
    <n v="0"/>
    <n v="19100"/>
    <n v="19100"/>
    <n v="10"/>
    <n v="4000"/>
    <n v="4200"/>
    <n v="4210"/>
    <x v="3"/>
    <s v="1000"/>
    <x v="1"/>
    <x v="1"/>
    <s v="1310"/>
    <n v="1313"/>
    <m/>
    <s v="ARA-WP / ESTIMACION COSTO DE INVERSION - NIVEL INGENIERIA BÁSICA - REV. C  -  Para aprobación - 16 Noviembre 2007 "/>
    <x v="0"/>
    <x v="3"/>
  </r>
  <r>
    <n v="4000"/>
    <n v="4214"/>
    <s v="Excavation - Structural"/>
    <s v="Excavaciones"/>
    <x v="0"/>
    <n v="6"/>
    <n v="0.24"/>
    <n v="1.44"/>
    <n v="0"/>
    <n v="0"/>
    <n v="60"/>
    <n v="60"/>
    <n v="10"/>
    <n v="4000"/>
    <n v="4200"/>
    <n v="4210"/>
    <x v="3"/>
    <s v="1000"/>
    <x v="1"/>
    <x v="1"/>
    <s v="1310"/>
    <n v="1313"/>
    <m/>
    <s v="ARA-WP / ESTIMACION COSTO DE INVERSION - NIVEL INGENIERIA BÁSICA - REV. C  -  Para aprobación - 16 Noviembre 2007 "/>
    <x v="0"/>
    <x v="3"/>
  </r>
  <r>
    <n v="4000"/>
    <n v="4214"/>
    <s v="Concrete - Foundations"/>
    <s v="Hormigón fundaciones"/>
    <x v="0"/>
    <n v="390"/>
    <n v="25"/>
    <n v="10920"/>
    <n v="0"/>
    <n v="0"/>
    <n v="382200"/>
    <n v="382200"/>
    <n v="980"/>
    <n v="4000"/>
    <n v="4200"/>
    <n v="4210"/>
    <x v="3"/>
    <s v="2000"/>
    <x v="2"/>
    <x v="2"/>
    <s v="2110"/>
    <n v="2111"/>
    <m/>
    <s v="ARA-WP / ESTIMACION COSTO DE INVERSION - NIVEL INGENIERIA BÁSICA - REV. C  -  Para aprobación - 16 Noviembre 2007 "/>
    <x v="0"/>
    <x v="3"/>
  </r>
  <r>
    <n v="4000"/>
    <n v="4214"/>
    <s v="Concrete - Slab on Grade"/>
    <s v="Hormigón radier"/>
    <x v="0"/>
    <n v="290"/>
    <n v="35"/>
    <n v="4930"/>
    <n v="0"/>
    <n v="0"/>
    <n v="319000"/>
    <n v="319000"/>
    <n v="1100"/>
    <n v="4000"/>
    <n v="4200"/>
    <n v="4210"/>
    <x v="3"/>
    <s v="2000"/>
    <x v="3"/>
    <x v="3"/>
    <s v="2320"/>
    <n v="2321"/>
    <m/>
    <s v="ARA-WP / ESTIMACION COSTO DE INVERSION - NIVEL INGENIERIA BÁSICA - REV. C  -  Para aprobación - 16 Noviembre 2007 "/>
    <x v="0"/>
    <x v="3"/>
  </r>
  <r>
    <n v="4000"/>
    <n v="4214"/>
    <s v="Extra Heavy Steel (&gt;90 kg/m)"/>
    <s v="Estructura extra pesada (&gt;90 kg/m)"/>
    <x v="1"/>
    <n v="79"/>
    <n v="50"/>
    <n v="3950"/>
    <n v="97343.01"/>
    <n v="0"/>
    <n v="56327"/>
    <n v="153670.01"/>
    <n v="1485"/>
    <n v="4000"/>
    <n v="4200"/>
    <n v="4210"/>
    <x v="3"/>
    <s v="3000"/>
    <x v="4"/>
    <x v="4"/>
    <s v="3110"/>
    <n v="3110"/>
    <m/>
    <s v="ARA-WP / ESTIMACION COSTO DE INVERSION - NIVEL INGENIERIA BÁSICA - REV. C  -  Para aprobación - 16 Noviembre 2007 "/>
    <x v="0"/>
    <x v="3"/>
  </r>
  <r>
    <n v="4000"/>
    <n v="4214"/>
    <s v="Heavy Steel (&gt;60-90 kg/m)"/>
    <s v="Estructura pesada (&gt;60-90 kg/m)"/>
    <x v="1"/>
    <n v="15"/>
    <n v="68"/>
    <n v="1020"/>
    <n v="0"/>
    <n v="0"/>
    <n v="27000"/>
    <n v="27000"/>
    <n v="1800"/>
    <n v="4000"/>
    <n v="4200"/>
    <n v="4210"/>
    <x v="3"/>
    <s v="3000"/>
    <x v="4"/>
    <x v="4"/>
    <s v="3120"/>
    <n v="3120"/>
    <m/>
    <s v="ARA-WP / ESTIMACION COSTO DE INVERSION - NIVEL INGENIERIA BÁSICA - REV. C  -  Para aprobación - 16 Noviembre 2007 "/>
    <x v="0"/>
    <x v="3"/>
  </r>
  <r>
    <n v="4000"/>
    <n v="4214"/>
    <s v="Light Steel (0- 30 kg/m)"/>
    <s v="Estructura liviana (0- 30 kg/m)"/>
    <x v="1"/>
    <n v="25"/>
    <n v="112"/>
    <n v="2250"/>
    <n v="52404.75"/>
    <n v="0"/>
    <n v="32085"/>
    <n v="84489.75"/>
    <n v="2700"/>
    <n v="4000"/>
    <n v="4200"/>
    <n v="4210"/>
    <x v="3"/>
    <s v="3000"/>
    <x v="4"/>
    <x v="4"/>
    <s v="3140"/>
    <n v="3140"/>
    <m/>
    <s v="ARA-WP / ESTIMACION COSTO DE INVERSION - NIVEL INGENIERIA BÁSICA - REV. C  -  Para aprobación - 16 Noviembre 2007 "/>
    <x v="0"/>
    <x v="3"/>
  </r>
  <r>
    <n v="4000"/>
    <n v="4214"/>
    <s v="Medium Steel (&gt;30-60 kg/m)"/>
    <s v="Estructura mediana (&gt;30-60 kg/m)"/>
    <x v="1"/>
    <n v="53"/>
    <n v="83"/>
    <n v="4399"/>
    <n v="0"/>
    <n v="0"/>
    <n v="116600"/>
    <n v="116600"/>
    <n v="2200"/>
    <n v="4000"/>
    <n v="4200"/>
    <n v="4210"/>
    <x v="3"/>
    <s v="3000"/>
    <x v="4"/>
    <x v="4"/>
    <s v="3130"/>
    <n v="3130"/>
    <m/>
    <s v="ARA-WP / ESTIMACION COSTO DE INVERSION - NIVEL INGENIERIA BÁSICA - REV. C  -  Para aprobación - 16 Noviembre 2007 "/>
    <x v="0"/>
    <x v="3"/>
  </r>
  <r>
    <n v="4000"/>
    <n v="4214"/>
    <s v="Buildings - All In (Truck Wash)"/>
    <s v="Sala Eléctrica Prefabicada Taller Lavado 8.00 x3.50 (28 m2)"/>
    <x v="4"/>
    <m/>
    <m/>
    <n v="140"/>
    <n v="63000"/>
    <n v="0"/>
    <n v="1888.6"/>
    <n v="64888.6"/>
    <n v="2317.4499999999998"/>
    <n v="4000"/>
    <n v="4200"/>
    <n v="4210"/>
    <x v="3"/>
    <s v="4000"/>
    <x v="12"/>
    <x v="12"/>
    <s v="4900"/>
    <n v="4900"/>
    <m/>
    <s v="ARA-WP / ESTIMACION COSTO DE INVERSION - NIVEL INGENIERIA BÁSICA - REV. C  -  Para aprobación - 16 Noviembre 2007 "/>
    <x v="0"/>
    <x v="3"/>
  </r>
  <r>
    <n v="4000"/>
    <n v="4214"/>
    <s v="Miscellaneous Architectural - Finishings"/>
    <s v="Plantas de Arquitectura (Baños, Puertas, Ventanas, Pisos, Cielos, Alhajamiento, etc.)"/>
    <x v="2"/>
    <n v="25"/>
    <n v="7.89"/>
    <n v="197.25"/>
    <n v="0"/>
    <n v="0"/>
    <n v="10125"/>
    <n v="10125"/>
    <n v="405"/>
    <n v="4000"/>
    <n v="4200"/>
    <n v="4210"/>
    <x v="3"/>
    <s v="4000"/>
    <x v="5"/>
    <x v="5"/>
    <s v="4500"/>
    <n v="4500"/>
    <m/>
    <s v="ARA-WP / ESTIMACION COSTO DE INVERSION - NIVEL INGENIERIA BÁSICA - REV. C  -  Para aprobación - 16 Noviembre 2007 "/>
    <x v="0"/>
    <x v="3"/>
  </r>
  <r>
    <n v="4000"/>
    <n v="4214"/>
    <s v="Roofing and Siding"/>
    <s v="Cubiertas de techos y laterales"/>
    <x v="3"/>
    <n v="2780"/>
    <n v="3"/>
    <n v="8340"/>
    <n v="0"/>
    <n v="0"/>
    <n v="199993.19999999998"/>
    <n v="199993.2"/>
    <n v="71.94"/>
    <n v="4000"/>
    <n v="4200"/>
    <n v="4210"/>
    <x v="3"/>
    <s v="4000"/>
    <x v="6"/>
    <x v="6"/>
    <s v="4110"/>
    <n v="4110"/>
    <m/>
    <s v="ARA-WP / ESTIMACION COSTO DE INVERSION - NIVEL INGENIERIA BÁSICA - REV. C  -  Para aprobación - 16 Noviembre 2007 "/>
    <x v="0"/>
    <x v="3"/>
  </r>
  <r>
    <n v="4000"/>
    <n v="4214"/>
    <s v="Air Hose Reel (D= 1/2&quot;, L= 12 m)"/>
    <s v="Carrete porta mangueras para aire(Diám.: 1/2&quot; x largo 12 m)"/>
    <x v="4"/>
    <n v="7"/>
    <m/>
    <n v="140"/>
    <n v="0"/>
    <n v="63000"/>
    <n v="2100"/>
    <n v="65100"/>
    <m/>
    <n v="4000"/>
    <n v="4200"/>
    <n v="4210"/>
    <x v="3"/>
    <s v="5000"/>
    <x v="7"/>
    <x v="7"/>
    <s v="5820"/>
    <n v="5820"/>
    <m/>
    <s v="ARA-WP / ESTIMACION COSTO DE INVERSION - NIVEL INGENIERIA BÁSICA - REV. C  -  Para aprobación - 16 Noviembre 2007 "/>
    <x v="0"/>
    <x v="3"/>
  </r>
  <r>
    <n v="4000"/>
    <n v="4214"/>
    <s v="Cable Tray - GS 300 mm"/>
    <s v="Escalerilla recta acero galvanizado 300 mm"/>
    <x v="5"/>
    <n v="130"/>
    <m/>
    <n v="390"/>
    <n v="0"/>
    <n v="1950"/>
    <n v="5261.1"/>
    <n v="7211.1"/>
    <m/>
    <n v="4000"/>
    <n v="4200"/>
    <n v="4210"/>
    <x v="3"/>
    <s v="5000"/>
    <x v="8"/>
    <x v="8"/>
    <s v="5820"/>
    <n v="5820"/>
    <m/>
    <s v="ARA-WP / ESTIMACION COSTO DE INVERSION - NIVEL INGENIERIA BÁSICA - REV. C  -  Para aprobación - 16 Noviembre 2007 "/>
    <x v="0"/>
    <x v="3"/>
  </r>
  <r>
    <n v="4000"/>
    <n v="4214"/>
    <s v="Cable Tray - GS 600 mm"/>
    <s v="Escalerilla recta acero galvanizado 600 mm"/>
    <x v="5"/>
    <n v="400"/>
    <m/>
    <n v="1200"/>
    <n v="0"/>
    <n v="7600"/>
    <n v="16188"/>
    <n v="23788"/>
    <m/>
    <n v="4000"/>
    <n v="4200"/>
    <n v="4210"/>
    <x v="3"/>
    <s v="5000"/>
    <x v="8"/>
    <x v="8"/>
    <s v="5820"/>
    <n v="5820"/>
    <m/>
    <s v="ARA-WP / ESTIMACION COSTO DE INVERSION - NIVEL INGENIERIA BÁSICA - REV. C  -  Para aprobación - 16 Noviembre 2007 "/>
    <x v="0"/>
    <x v="3"/>
  </r>
  <r>
    <n v="4000"/>
    <n v="4214"/>
    <s v="Insulated Motorized Door (W= 6,2 m, H= 9 m)"/>
    <s v="Portón motorizado con aislación térmica, contrapesos, guías, elementos de fijación. (Ancho: 6,2 m* Alto: 9 m)"/>
    <x v="4"/>
    <n v="1"/>
    <m/>
    <n v="330"/>
    <n v="0"/>
    <n v="49302"/>
    <n v="4950"/>
    <n v="54252"/>
    <n v="54252"/>
    <n v="4000"/>
    <n v="4200"/>
    <n v="4210"/>
    <x v="3"/>
    <s v="5000"/>
    <x v="7"/>
    <x v="7"/>
    <s v="5820"/>
    <n v="5820"/>
    <m/>
    <s v="ARA-WP / ESTIMACION COSTO DE INVERSION - NIVEL INGENIERIA BÁSICA - REV. C  -  Para aprobación - 16 Noviembre 2007 "/>
    <x v="0"/>
    <x v="3"/>
  </r>
  <r>
    <n v="4000"/>
    <n v="4214"/>
    <s v="Insulated Multi Blade Motorized Door (W= 12 m, H=10 m)"/>
    <s v="Portón motorizado multihoja con aislación térmica, contrapesos, guías, elementos de fijación. (Ancho: 12 m* Alto: 10 m)"/>
    <x v="4"/>
    <n v="1"/>
    <m/>
    <n v="440"/>
    <n v="0"/>
    <n v="82390"/>
    <n v="6600"/>
    <n v="88990"/>
    <m/>
    <n v="4000"/>
    <n v="4200"/>
    <n v="4210"/>
    <x v="3"/>
    <s v="5000"/>
    <x v="7"/>
    <x v="7"/>
    <s v="5820"/>
    <n v="5820"/>
    <m/>
    <s v="ARA-WP / ESTIMACION COSTO DE INVERSION - NIVEL INGENIERIA BÁSICA - REV. C  -  Para aprobación - 16 Noviembre 2007 "/>
    <x v="0"/>
    <x v="3"/>
  </r>
  <r>
    <n v="4000"/>
    <n v="4214"/>
    <s v="Nitrogen System for Tire Inflation (Third Party, Only Installation Costs)"/>
    <s v="Sistema de Suministro de Nitrógeno para Inflado de Neumáticos(Comodato, se considera sólo Costo de Instalación)"/>
    <x v="4"/>
    <n v="1"/>
    <m/>
    <n v="350.87719298245617"/>
    <n v="0"/>
    <n v="20000"/>
    <n v="0"/>
    <n v="20000"/>
    <m/>
    <n v="4000"/>
    <n v="4200"/>
    <n v="4210"/>
    <x v="3"/>
    <s v="5000"/>
    <x v="7"/>
    <x v="7"/>
    <s v="5820"/>
    <n v="5820"/>
    <m/>
    <s v="ARA-WP / ESTIMACION COSTO DE INVERSION - NIVEL INGENIERIA BÁSICA - REV. C  -  Para aprobación - 16 Noviembre 2007 "/>
    <x v="0"/>
    <x v="3"/>
  </r>
  <r>
    <n v="4000"/>
    <n v="4214"/>
    <s v="Plant Air System"/>
    <s v="Sistema de Compresión de aire industrial"/>
    <x v="4"/>
    <n v="1"/>
    <m/>
    <n v="350"/>
    <n v="0"/>
    <n v="98950"/>
    <n v="5250"/>
    <n v="104200"/>
    <m/>
    <n v="4000"/>
    <n v="4200"/>
    <n v="4210"/>
    <x v="3"/>
    <s v="5000"/>
    <x v="7"/>
    <x v="7"/>
    <s v="5430"/>
    <n v="5430"/>
    <m/>
    <s v="ARA-WP / ESTIMACION COSTO DE INVERSION - NIVEL INGENIERIA BÁSICA - REV. C  -  Para aprobación - 16 Noviembre 2007 "/>
    <x v="0"/>
    <x v="3"/>
  </r>
  <r>
    <n v="4000"/>
    <n v="4214"/>
    <s v="Straight Hook 1 m"/>
    <s v="Gancho recto 1 m"/>
    <x v="4"/>
    <n v="4"/>
    <m/>
    <n v="12"/>
    <n v="0"/>
    <n v="800"/>
    <n v="161.88"/>
    <n v="961.88"/>
    <m/>
    <n v="4000"/>
    <n v="4200"/>
    <n v="4210"/>
    <x v="3"/>
    <s v="5000"/>
    <x v="7"/>
    <x v="7"/>
    <s v="5820"/>
    <n v="5820"/>
    <m/>
    <s v="ARA-WP / ESTIMACION COSTO DE INVERSION - NIVEL INGENIERIA BÁSICA - REV. C  -  Para aprobación - 16 Noviembre 2007 "/>
    <x v="0"/>
    <x v="3"/>
  </r>
  <r>
    <n v="4000"/>
    <n v="4214"/>
    <s v="Tire Handler (D= 3,5 m)"/>
    <s v="Desmontador de Neumáticos.(Diámetro: 3,5 m)"/>
    <x v="4"/>
    <n v="1"/>
    <m/>
    <n v="200"/>
    <n v="0"/>
    <n v="30000"/>
    <n v="3000"/>
    <n v="33000"/>
    <m/>
    <n v="4000"/>
    <n v="4200"/>
    <n v="4210"/>
    <x v="3"/>
    <s v="5000"/>
    <x v="7"/>
    <x v="7"/>
    <s v="5820"/>
    <n v="5820"/>
    <m/>
    <s v="ARA-WP / ESTIMACION COSTO DE INVERSION - NIVEL INGENIERIA BÁSICA - REV. C  -  Para aprobación - 16 Noviembre 2007 "/>
    <x v="0"/>
    <x v="3"/>
  </r>
  <r>
    <n v="4000"/>
    <n v="4214"/>
    <s v="Tire Repair Shop Ventilating System"/>
    <s v="Sistema de Ventilación Taller de Neumáticos,  Incluye: "/>
    <x v="4"/>
    <n v="1"/>
    <m/>
    <n v="240"/>
    <n v="0"/>
    <n v="11036"/>
    <n v="3600"/>
    <n v="14636"/>
    <m/>
    <n v="4000"/>
    <n v="4200"/>
    <n v="4210"/>
    <x v="3"/>
    <s v="5000"/>
    <x v="7"/>
    <x v="7"/>
    <s v="5820"/>
    <n v="5820"/>
    <m/>
    <s v="ARA-WP / ESTIMACION COSTO DE INVERSION - NIVEL INGENIERIA BÁSICA - REV. C  -  Para aprobación - 16 Noviembre 2007 "/>
    <x v="0"/>
    <x v="3"/>
  </r>
  <r>
    <n v="4000"/>
    <n v="4214"/>
    <s v="Fittings"/>
    <s v="Fittings y accesorios"/>
    <x v="5"/>
    <m/>
    <m/>
    <n v="200"/>
    <n v="2025.675"/>
    <n v="0"/>
    <n v="3102"/>
    <n v="5127.6750000000002"/>
    <m/>
    <n v="4000"/>
    <n v="4200"/>
    <n v="4210"/>
    <x v="3"/>
    <m/>
    <x v="10"/>
    <x v="10"/>
    <m/>
    <m/>
    <m/>
    <s v="ARA-WP / ESTIMACION COSTO DE INVERSION - NIVEL INGENIERIA BÁSICA - REV. C  -  Para aprobación - 16 Noviembre 2007 "/>
    <x v="0"/>
    <x v="3"/>
  </r>
  <r>
    <n v="4000"/>
    <n v="4214"/>
    <s v="Gate Valve 1&quot;"/>
    <s v="Gate Valve 1&quot;"/>
    <x v="5"/>
    <m/>
    <m/>
    <n v="5"/>
    <n v="90"/>
    <n v="0"/>
    <n v="77.55"/>
    <n v="167.55"/>
    <m/>
    <n v="4000"/>
    <n v="4200"/>
    <n v="4210"/>
    <x v="3"/>
    <m/>
    <x v="10"/>
    <x v="10"/>
    <m/>
    <m/>
    <m/>
    <s v="ARA-WP / ESTIMACION COSTO DE INVERSION - NIVEL INGENIERIA BÁSICA - REV. C  -  Para aprobación - 16 Noviembre 2007 "/>
    <x v="0"/>
    <x v="3"/>
  </r>
  <r>
    <n v="4000"/>
    <n v="4214"/>
    <s v="Gate Valve 1/2&quot;"/>
    <s v="Gate Valve 1/2&quot;"/>
    <x v="5"/>
    <m/>
    <m/>
    <n v="5"/>
    <n v="90"/>
    <n v="0"/>
    <n v="77.55"/>
    <n v="167.55"/>
    <m/>
    <n v="4000"/>
    <n v="4200"/>
    <n v="4210"/>
    <x v="3"/>
    <m/>
    <x v="10"/>
    <x v="10"/>
    <m/>
    <m/>
    <m/>
    <s v="ARA-WP / ESTIMACION COSTO DE INVERSION - NIVEL INGENIERIA BÁSICA - REV. C  -  Para aprobación - 16 Noviembre 2007 "/>
    <x v="0"/>
    <x v="3"/>
  </r>
  <r>
    <n v="4000"/>
    <n v="4214"/>
    <s v="Gate Valve 2&quot;"/>
    <s v="Gate Valve 2&quot;"/>
    <x v="5"/>
    <m/>
    <m/>
    <n v="30"/>
    <n v="1350"/>
    <n v="0"/>
    <n v="465.3"/>
    <n v="1815.3"/>
    <m/>
    <n v="4000"/>
    <n v="4200"/>
    <n v="4210"/>
    <x v="3"/>
    <m/>
    <x v="10"/>
    <x v="10"/>
    <m/>
    <m/>
    <m/>
    <s v="ARA-WP / ESTIMACION COSTO DE INVERSION - NIVEL INGENIERIA BÁSICA - REV. C  -  Para aprobación - 16 Noviembre 2007 "/>
    <x v="0"/>
    <x v="3"/>
  </r>
  <r>
    <n v="4000"/>
    <n v="4214"/>
    <s v="Gate Valve 4&quot;"/>
    <s v="Gate Valve 4&quot;"/>
    <x v="5"/>
    <m/>
    <m/>
    <n v="8"/>
    <n v="900"/>
    <n v="0"/>
    <n v="124.08"/>
    <n v="1024.08"/>
    <m/>
    <n v="4000"/>
    <n v="4200"/>
    <n v="4210"/>
    <x v="3"/>
    <m/>
    <x v="10"/>
    <x v="10"/>
    <m/>
    <m/>
    <m/>
    <s v="ARA-WP / ESTIMACION COSTO DE INVERSION - NIVEL INGENIERIA BÁSICA - REV. C  -  Para aprobación - 16 Noviembre 2007 "/>
    <x v="0"/>
    <x v="3"/>
  </r>
  <r>
    <n v="4000"/>
    <n v="4214"/>
    <s v="Gate Valve 6&quot;"/>
    <s v="Gate Valve 6&quot;"/>
    <x v="5"/>
    <m/>
    <m/>
    <n v="6"/>
    <n v="630"/>
    <n v="0"/>
    <n v="93.06"/>
    <n v="723.06"/>
    <m/>
    <n v="4000"/>
    <n v="4200"/>
    <n v="4210"/>
    <x v="3"/>
    <m/>
    <x v="10"/>
    <x v="10"/>
    <m/>
    <m/>
    <m/>
    <s v="ARA-WP / ESTIMACION COSTO DE INVERSION - NIVEL INGENIERIA BÁSICA - REV. C  -  Para aprobación - 16 Noviembre 2007 "/>
    <x v="0"/>
    <x v="3"/>
  </r>
  <r>
    <n v="4000"/>
    <n v="4214"/>
    <s v="Pipe CS 1&quot; ASTM A53 GrB Std., A/G"/>
    <s v="Cañería 1&quot; ASTM A53 GrB Std., sobre terreno"/>
    <x v="5"/>
    <n v="8"/>
    <m/>
    <n v="16"/>
    <n v="99.56016000000001"/>
    <n v="0"/>
    <n v="248.16"/>
    <n v="347.72016000000002"/>
    <m/>
    <n v="4000"/>
    <n v="4200"/>
    <n v="4210"/>
    <x v="3"/>
    <m/>
    <x v="10"/>
    <x v="10"/>
    <m/>
    <m/>
    <m/>
    <s v="ARA-WP / ESTIMACION COSTO DE INVERSION - NIVEL INGENIERIA BÁSICA - REV. C  -  Para aprobación - 16 Noviembre 2007 "/>
    <x v="0"/>
    <x v="3"/>
  </r>
  <r>
    <n v="4000"/>
    <n v="4214"/>
    <s v="Pipe CS 1/2&quot; ASTM A53 GrB Std., A/G"/>
    <s v="Cañería 1/2&quot; ASTM A53 GrB Std., sobre terreno"/>
    <x v="5"/>
    <n v="1"/>
    <m/>
    <n v="1.5"/>
    <n v="8.7847200000000001"/>
    <n v="0"/>
    <n v="23.265000000000001"/>
    <n v="32.049720000000001"/>
    <m/>
    <n v="4000"/>
    <n v="4200"/>
    <n v="4210"/>
    <x v="3"/>
    <m/>
    <x v="10"/>
    <x v="10"/>
    <m/>
    <m/>
    <m/>
    <s v="ARA-WP / ESTIMACION COSTO DE INVERSION - NIVEL INGENIERIA BÁSICA - REV. C  -  Para aprobación - 16 Noviembre 2007 "/>
    <x v="0"/>
    <x v="3"/>
  </r>
  <r>
    <n v="4000"/>
    <n v="4214"/>
    <s v="Pipe CS 2&quot; ASTM A53 GrB Std., A/G"/>
    <s v="Cañería 2&quot; ASTM A53 GrB Std., sobre terreno"/>
    <x v="5"/>
    <n v="88"/>
    <m/>
    <n v="220"/>
    <n v="1610.5320000000002"/>
    <n v="0"/>
    <n v="3412.2"/>
    <n v="5022.732"/>
    <m/>
    <n v="4000"/>
    <n v="4200"/>
    <n v="4210"/>
    <x v="3"/>
    <m/>
    <x v="10"/>
    <x v="10"/>
    <m/>
    <m/>
    <m/>
    <s v="ARA-WP / ESTIMACION COSTO DE INVERSION - NIVEL INGENIERIA BÁSICA - REV. C  -  Para aprobación - 16 Noviembre 2007 "/>
    <x v="0"/>
    <x v="3"/>
  </r>
  <r>
    <n v="4000"/>
    <n v="4214"/>
    <s v="Pipe CS 3/4&quot; ASTM A53 GrB Std., A/G"/>
    <s v="Cañería 3/4&quot; ASTM A53 GrB Std., sobre terreno"/>
    <x v="5"/>
    <n v="38"/>
    <m/>
    <n v="76"/>
    <n v="417.27420000000001"/>
    <n v="0"/>
    <n v="1178.76"/>
    <n v="1596.0342000000001"/>
    <m/>
    <n v="4000"/>
    <n v="4200"/>
    <n v="4210"/>
    <x v="3"/>
    <m/>
    <x v="10"/>
    <x v="10"/>
    <m/>
    <m/>
    <m/>
    <s v="ARA-WP / ESTIMACION COSTO DE INVERSION - NIVEL INGENIERIA BÁSICA - REV. C  -  Para aprobación - 16 Noviembre 2007 "/>
    <x v="0"/>
    <x v="3"/>
  </r>
  <r>
    <n v="4000"/>
    <n v="4214"/>
    <s v="Pipe CS 4&quot; ASTM A53 GrB Std., A/G"/>
    <s v="Cañería 4&quot; ASTM A53 GrB Std., sobre terreno"/>
    <x v="5"/>
    <n v="16"/>
    <m/>
    <n v="64"/>
    <n v="468.51839999999999"/>
    <n v="0"/>
    <n v="992.64"/>
    <n v="1461.1584"/>
    <m/>
    <n v="4000"/>
    <n v="4200"/>
    <n v="4210"/>
    <x v="3"/>
    <m/>
    <x v="10"/>
    <x v="10"/>
    <m/>
    <m/>
    <m/>
    <s v="ARA-WP / ESTIMACION COSTO DE INVERSION - NIVEL INGENIERIA BÁSICA - REV. C  -  Para aprobación - 16 Noviembre 2007 "/>
    <x v="0"/>
    <x v="3"/>
  </r>
  <r>
    <n v="4000"/>
    <n v="4214"/>
    <s v="Pipe CS 6&quot; ASTM A53 GrB Std., A/G"/>
    <s v="Cañería 6&quot; ASTM A53 GrB Std., sobre terreno"/>
    <x v="5"/>
    <n v="99"/>
    <m/>
    <n v="594"/>
    <n v="3986.0667000000003"/>
    <n v="0"/>
    <n v="9212.94"/>
    <n v="13199.006700000002"/>
    <m/>
    <n v="4000"/>
    <n v="4200"/>
    <n v="4210"/>
    <x v="3"/>
    <m/>
    <x v="10"/>
    <x v="10"/>
    <m/>
    <m/>
    <m/>
    <s v="ARA-WP / ESTIMACION COSTO DE INVERSION - NIVEL INGENIERIA BÁSICA - REV. C  -  Para aprobación - 16 Noviembre 2007 "/>
    <x v="0"/>
    <x v="3"/>
  </r>
  <r>
    <n v="4000"/>
    <n v="4214"/>
    <s v="Cable # 4/0 AWG Bare Copper"/>
    <s v="Cable # 4/0 AWG cu desnudo"/>
    <x v="5"/>
    <n v="100"/>
    <m/>
    <n v="150"/>
    <n v="1800"/>
    <n v="0"/>
    <n v="2023.5"/>
    <n v="3823.5"/>
    <m/>
    <n v="4000"/>
    <n v="4200"/>
    <n v="4210"/>
    <x v="3"/>
    <s v="7000"/>
    <x v="11"/>
    <x v="11"/>
    <s v="7780"/>
    <n v="7780"/>
    <m/>
    <s v="ARA-WP / ESTIMACION COSTO DE INVERSION - NIVEL INGENIERIA BÁSICA - REV. C  -  Para aprobación - 16 Noviembre 2007 "/>
    <x v="0"/>
    <x v="3"/>
  </r>
  <r>
    <n v="4000"/>
    <n v="4214"/>
    <s v="Cable 1/C # 4/0 AWG"/>
    <s v="1/c ·# 4/0 AWG"/>
    <x v="5"/>
    <n v="100"/>
    <m/>
    <n v="30"/>
    <n v="3300"/>
    <n v="0"/>
    <n v="404.7"/>
    <n v="3704.7"/>
    <m/>
    <n v="4000"/>
    <n v="4200"/>
    <n v="4210"/>
    <x v="3"/>
    <s v="7000"/>
    <x v="11"/>
    <x v="11"/>
    <s v="7910"/>
    <n v="7911"/>
    <m/>
    <s v="ARA-WP / ESTIMACION COSTO DE INVERSION - NIVEL INGENIERIA BÁSICA - REV. C  -  Para aprobación - 16 Noviembre 2007 "/>
    <x v="0"/>
    <x v="3"/>
  </r>
  <r>
    <n v="4000"/>
    <n v="4214"/>
    <s v="Cable 1/C #10 AWG tipo EVA-TC o equivalente"/>
    <s v="Cable 1/C #10 AWG tipo EVA-TC o equivalente"/>
    <x v="5"/>
    <n v="250"/>
    <m/>
    <n v="12.5"/>
    <n v="500"/>
    <n v="0"/>
    <n v="168.625"/>
    <n v="668.625"/>
    <m/>
    <n v="4000"/>
    <n v="4200"/>
    <n v="4210"/>
    <x v="3"/>
    <s v="7000"/>
    <x v="11"/>
    <x v="11"/>
    <s v="7910"/>
    <n v="7911"/>
    <m/>
    <s v="ARA-WP / ESTIMACION COSTO DE INVERSION - NIVEL INGENIERIA BÁSICA - REV. C  -  Para aprobación - 16 Noviembre 2007 "/>
    <x v="0"/>
    <x v="3"/>
  </r>
  <r>
    <n v="4000"/>
    <n v="4214"/>
    <s v="Cable 1/C #12 AWG"/>
    <s v="Cable 1/C #12 AWG"/>
    <x v="5"/>
    <n v="300"/>
    <m/>
    <n v="15"/>
    <n v="300"/>
    <n v="0"/>
    <n v="202.35"/>
    <n v="502.35"/>
    <m/>
    <n v="4000"/>
    <n v="4200"/>
    <n v="4210"/>
    <x v="3"/>
    <s v="7000"/>
    <x v="11"/>
    <x v="11"/>
    <s v="7910"/>
    <n v="7911"/>
    <m/>
    <s v="ARA-WP / ESTIMACION COSTO DE INVERSION - NIVEL INGENIERIA BÁSICA - REV. C  -  Para aprobación - 16 Noviembre 2007 "/>
    <x v="0"/>
    <x v="3"/>
  </r>
  <r>
    <n v="4000"/>
    <n v="4214"/>
    <s v="Cable 1/C 500 MCM"/>
    <s v="1/c · 500 MCM"/>
    <x v="5"/>
    <n v="1300"/>
    <m/>
    <n v="650"/>
    <n v="53300"/>
    <n v="0"/>
    <n v="8768.5"/>
    <n v="62068.5"/>
    <m/>
    <n v="4000"/>
    <n v="4200"/>
    <n v="4210"/>
    <x v="3"/>
    <s v="7000"/>
    <x v="11"/>
    <x v="11"/>
    <s v="7910"/>
    <n v="7911"/>
    <m/>
    <s v="ARA-WP / ESTIMACION COSTO DE INVERSION - NIVEL INGENIERIA BÁSICA - REV. C  -  Para aprobación - 16 Noviembre 2007 "/>
    <x v="0"/>
    <x v="3"/>
  </r>
  <r>
    <n v="4000"/>
    <n v="4214"/>
    <s v="Cable 3/C ·# 1/0 AWG"/>
    <s v="1x3/c ·# 1/0 AWG"/>
    <x v="5"/>
    <n v="1200"/>
    <m/>
    <n v="480"/>
    <n v="33600"/>
    <n v="0"/>
    <n v="6475.2"/>
    <n v="40075.199999999997"/>
    <m/>
    <n v="4000"/>
    <n v="4200"/>
    <n v="4210"/>
    <x v="3"/>
    <s v="7000"/>
    <x v="11"/>
    <x v="11"/>
    <s v="7910"/>
    <n v="7911"/>
    <m/>
    <s v="ARA-WP / ESTIMACION COSTO DE INVERSION - NIVEL INGENIERIA BÁSICA - REV. C  -  Para aprobación - 16 Noviembre 2007 "/>
    <x v="0"/>
    <x v="3"/>
  </r>
  <r>
    <n v="4000"/>
    <n v="4214"/>
    <s v="Cable 3/C ·# 12 AWG+G"/>
    <s v="1x3/c ·# 12 AWG+G"/>
    <x v="5"/>
    <n v="250"/>
    <m/>
    <n v="37.5"/>
    <n v="750"/>
    <n v="0"/>
    <n v="505.875"/>
    <n v="1255.875"/>
    <m/>
    <n v="4000"/>
    <n v="4200"/>
    <n v="4210"/>
    <x v="3"/>
    <s v="7000"/>
    <x v="11"/>
    <x v="11"/>
    <s v="7910"/>
    <n v="7911"/>
    <m/>
    <s v="ARA-WP / ESTIMACION COSTO DE INVERSION - NIVEL INGENIERIA BÁSICA - REV. C  -  Para aprobación - 16 Noviembre 2007 "/>
    <x v="0"/>
    <x v="3"/>
  </r>
  <r>
    <n v="4000"/>
    <n v="4214"/>
    <s v="Cable 3/C ·# 8 AWG+G"/>
    <s v="1x3/c ·# 8 AWG+G"/>
    <x v="5"/>
    <n v="260"/>
    <m/>
    <n v="39"/>
    <n v="1820"/>
    <n v="0"/>
    <n v="526.11"/>
    <n v="2346.11"/>
    <m/>
    <n v="4000"/>
    <n v="4200"/>
    <n v="4210"/>
    <x v="3"/>
    <s v="7000"/>
    <x v="11"/>
    <x v="11"/>
    <s v="7910"/>
    <n v="7911"/>
    <m/>
    <s v="ARA-WP / ESTIMACION COSTO DE INVERSION - NIVEL INGENIERIA BÁSICA - REV. C  -  Para aprobación - 16 Noviembre 2007 "/>
    <x v="0"/>
    <x v="3"/>
  </r>
  <r>
    <n v="4000"/>
    <n v="4214"/>
    <s v="Cable 4/C #4 AWG XTMU-TC o equivalente"/>
    <s v="Cable 4/C #4 AWG XTMU-TC o equivalente"/>
    <x v="5"/>
    <n v="150"/>
    <m/>
    <n v="75"/>
    <n v="2250"/>
    <n v="0"/>
    <n v="1011.75"/>
    <n v="3261.75"/>
    <m/>
    <n v="4000"/>
    <n v="4200"/>
    <n v="4210"/>
    <x v="3"/>
    <s v="7000"/>
    <x v="11"/>
    <x v="11"/>
    <s v="7910"/>
    <n v="7911"/>
    <m/>
    <s v="ARA-WP / ESTIMACION COSTO DE INVERSION - NIVEL INGENIERIA BÁSICA - REV. C  -  Para aprobación - 16 Noviembre 2007 "/>
    <x v="0"/>
    <x v="3"/>
  </r>
  <r>
    <n v="4000"/>
    <n v="4214"/>
    <s v="Cable 4/C #4 AWG XTMU-TC o equivalente"/>
    <s v="Cable 4/C #4 AWG XTMU-TC o equivalente"/>
    <x v="5"/>
    <n v="150"/>
    <m/>
    <n v="75"/>
    <n v="2250"/>
    <n v="0"/>
    <n v="1011.75"/>
    <n v="3261.75"/>
    <m/>
    <n v="4000"/>
    <n v="4200"/>
    <n v="4210"/>
    <x v="3"/>
    <s v="7000"/>
    <x v="11"/>
    <x v="11"/>
    <s v="7910"/>
    <n v="7911"/>
    <m/>
    <s v="ARA-WP / ESTIMACION COSTO DE INVERSION - NIVEL INGENIERIA BÁSICA - REV. C  -  Para aprobación - 16 Noviembre 2007 "/>
    <x v="0"/>
    <x v="3"/>
  </r>
  <r>
    <n v="4000"/>
    <n v="4214"/>
    <s v="Cable 4/C #6 AWG XTMU-TC o equivalente"/>
    <s v="Cable 4/C #6 AWG XTMU-TC o equivalente"/>
    <x v="5"/>
    <n v="150"/>
    <m/>
    <n v="60"/>
    <n v="1500"/>
    <n v="0"/>
    <n v="809.4"/>
    <n v="2309.4"/>
    <m/>
    <n v="4000"/>
    <n v="4200"/>
    <n v="4210"/>
    <x v="3"/>
    <s v="7000"/>
    <x v="11"/>
    <x v="11"/>
    <s v="7910"/>
    <n v="7911"/>
    <m/>
    <s v="ARA-WP / ESTIMACION COSTO DE INVERSION - NIVEL INGENIERIA BÁSICA - REV. C  -  Para aprobación - 16 Noviembre 2007 "/>
    <x v="0"/>
    <x v="3"/>
  </r>
  <r>
    <n v="4000"/>
    <n v="4214"/>
    <s v="Cable 4/C #6 AWG XTMU-TC o equivalente"/>
    <s v="Cable 4/C #6 AWG XTMU-TC o equivalente"/>
    <x v="5"/>
    <n v="150"/>
    <m/>
    <n v="60"/>
    <n v="1500"/>
    <n v="0"/>
    <n v="809.4"/>
    <n v="2309.4"/>
    <m/>
    <n v="4000"/>
    <n v="4200"/>
    <n v="4210"/>
    <x v="3"/>
    <s v="7000"/>
    <x v="11"/>
    <x v="11"/>
    <s v="7910"/>
    <n v="7911"/>
    <m/>
    <s v="ARA-WP / ESTIMACION COSTO DE INVERSION - NIVEL INGENIERIA BÁSICA - REV. C  -  Para aprobación - 16 Noviembre 2007 "/>
    <x v="0"/>
    <x v="3"/>
  </r>
  <r>
    <n v="4000"/>
    <n v="4214"/>
    <s v="Cable 7/C # 14 AWG"/>
    <s v="1x7/c # 14 AWG"/>
    <x v="5"/>
    <n v="1800"/>
    <m/>
    <n v="540"/>
    <n v="14400"/>
    <n v="0"/>
    <n v="7284.6"/>
    <n v="21684.6"/>
    <m/>
    <n v="4000"/>
    <n v="4200"/>
    <n v="4210"/>
    <x v="3"/>
    <s v="7000"/>
    <x v="11"/>
    <x v="11"/>
    <s v="7910"/>
    <n v="7911"/>
    <m/>
    <s v="ARA-WP / ESTIMACION COSTO DE INVERSION - NIVEL INGENIERIA BÁSICA - REV. C  -  Para aprobación - 16 Noviembre 2007 "/>
    <x v="0"/>
    <x v="3"/>
  </r>
  <r>
    <n v="4000"/>
    <n v="4214"/>
    <s v="Cable Conductor 1/C # 12 AWG"/>
    <s v="Cable Conductor 1x1/C # 12 AWG"/>
    <x v="5"/>
    <n v="3000"/>
    <m/>
    <n v="150"/>
    <n v="3000"/>
    <n v="0"/>
    <n v="2023.5"/>
    <n v="5023.5"/>
    <m/>
    <n v="4000"/>
    <n v="4200"/>
    <n v="4210"/>
    <x v="3"/>
    <s v="7000"/>
    <x v="11"/>
    <x v="11"/>
    <s v="7910"/>
    <n v="7911"/>
    <m/>
    <s v="ARA-WP / ESTIMACION COSTO DE INVERSION - NIVEL INGENIERIA BÁSICA - REV. C  -  Para aprobación - 16 Noviembre 2007 "/>
    <x v="0"/>
    <x v="3"/>
  </r>
  <r>
    <n v="4000"/>
    <n v="4214"/>
    <s v="Cable Conductor 5/C # 12 AWG"/>
    <s v="Cable Conductor 1x5/C # 12 AWG"/>
    <x v="5"/>
    <n v="1200"/>
    <m/>
    <n v="480"/>
    <n v="8400"/>
    <n v="0"/>
    <n v="6475.2"/>
    <n v="14875.2"/>
    <m/>
    <n v="4000"/>
    <n v="4200"/>
    <n v="4210"/>
    <x v="3"/>
    <s v="7000"/>
    <x v="11"/>
    <x v="11"/>
    <s v="7910"/>
    <n v="7911"/>
    <m/>
    <s v="ARA-WP / ESTIMACION COSTO DE INVERSION - NIVEL INGENIERIA BÁSICA - REV. C  -  Para aprobación - 16 Noviembre 2007 "/>
    <x v="0"/>
    <x v="3"/>
  </r>
  <r>
    <n v="4000"/>
    <n v="4214"/>
    <s v="Calefactor eléctrico equipado con conjunto de control  (Potencia 28,5 kw/un)"/>
    <s v="Calefactor eléctrico equipado con conjunto de control  (Potencia 28,5 kw/un)"/>
    <x v="4"/>
    <n v="8"/>
    <m/>
    <n v="160"/>
    <n v="0"/>
    <n v="30398.400000000001"/>
    <n v="2400"/>
    <n v="32798.400000000001"/>
    <m/>
    <n v="4000"/>
    <n v="4200"/>
    <n v="4210"/>
    <x v="3"/>
    <s v="7000"/>
    <x v="12"/>
    <x v="12"/>
    <s v="7280"/>
    <n v="7281"/>
    <m/>
    <s v="ARA-WP / ESTIMACION COSTO DE INVERSION - NIVEL INGENIERIA BÁSICA - REV. C  -  Para aprobación - 16 Noviembre 2007 "/>
    <x v="0"/>
    <x v="3"/>
  </r>
  <r>
    <n v="4000"/>
    <n v="4214"/>
    <s v="Camarillas"/>
    <s v="Camarillas"/>
    <x v="5"/>
    <m/>
    <m/>
    <n v="100"/>
    <n v="1500"/>
    <n v="0"/>
    <n v="1349"/>
    <n v="2849"/>
    <m/>
    <n v="4000"/>
    <n v="4200"/>
    <n v="4210"/>
    <x v="3"/>
    <s v="7000"/>
    <x v="11"/>
    <x v="11"/>
    <s v="7930"/>
    <n v="7930"/>
    <m/>
    <s v="ARA-WP / ESTIMACION COSTO DE INVERSION - NIVEL INGENIERIA BÁSICA - REV. C  -  Para aprobación - 16 Noviembre 2007 "/>
    <x v="0"/>
    <x v="3"/>
  </r>
  <r>
    <n v="4000"/>
    <n v="4214"/>
    <s v="Centro de Control de Motores 400V, 1200A, 7 Columnas. "/>
    <s v="Centro de Control de Motores 400V, 1200A, 7 Columnas. "/>
    <x v="4"/>
    <n v="1"/>
    <m/>
    <n v="200"/>
    <n v="0"/>
    <n v="46800"/>
    <n v="2698"/>
    <n v="49498"/>
    <m/>
    <n v="4000"/>
    <n v="4200"/>
    <n v="4210"/>
    <x v="3"/>
    <s v="7000"/>
    <x v="12"/>
    <x v="12"/>
    <s v="7610"/>
    <n v="7610"/>
    <m/>
    <s v="ARA-WP / ESTIMACION COSTO DE INVERSION - NIVEL INGENIERIA BÁSICA - REV. C  -  Para aprobación - 16 Noviembre 2007 "/>
    <x v="0"/>
    <x v="3"/>
  </r>
  <r>
    <n v="4000"/>
    <n v="4214"/>
    <s v="Conduit - GRS 1 &quot; ANSI 80.1"/>
    <s v="Conduit Ac. Galvanizado 1 &quot; ANSI 80.1"/>
    <x v="5"/>
    <m/>
    <m/>
    <n v="50"/>
    <n v="400"/>
    <n v="0"/>
    <n v="674.5"/>
    <n v="1074.5"/>
    <m/>
    <n v="4000"/>
    <n v="4200"/>
    <n v="4210"/>
    <x v="3"/>
    <s v="7000"/>
    <x v="11"/>
    <x v="11"/>
    <s v="7820"/>
    <n v="7821"/>
    <m/>
    <s v="ARA-WP / ESTIMACION COSTO DE INVERSION - NIVEL INGENIERIA BÁSICA - REV. C  -  Para aprobación - 16 Noviembre 2007 "/>
    <x v="0"/>
    <x v="3"/>
  </r>
  <r>
    <n v="4000"/>
    <n v="4214"/>
    <s v="Conduit - GRS 1 1/2&quot; ANSI 80.1"/>
    <s v="Conduit Ac. Galvanizado 1 1/2&quot; ANSI 80.1"/>
    <x v="5"/>
    <m/>
    <m/>
    <n v="150"/>
    <n v="1950"/>
    <n v="0"/>
    <n v="2023.5"/>
    <n v="3973.5"/>
    <m/>
    <n v="4000"/>
    <n v="4200"/>
    <n v="4210"/>
    <x v="3"/>
    <s v="7000"/>
    <x v="11"/>
    <x v="11"/>
    <s v="7820"/>
    <n v="7821"/>
    <m/>
    <s v="ARA-WP / ESTIMACION COSTO DE INVERSION - NIVEL INGENIERIA BÁSICA - REV. C  -  Para aprobación - 16 Noviembre 2007 "/>
    <x v="0"/>
    <x v="3"/>
  </r>
  <r>
    <n v="4000"/>
    <n v="4214"/>
    <s v="Conduit - GRS 1 1/2&quot; ANSI 80.1"/>
    <s v="Conduit Ac. Galvanizado 1 1/2&quot; ANSI 80.1"/>
    <x v="5"/>
    <m/>
    <m/>
    <n v="150"/>
    <n v="1950"/>
    <n v="0"/>
    <n v="2023.5"/>
    <n v="3973.5"/>
    <m/>
    <n v="4000"/>
    <n v="4200"/>
    <n v="4210"/>
    <x v="3"/>
    <s v="7000"/>
    <x v="11"/>
    <x v="11"/>
    <s v="7820"/>
    <n v="7821"/>
    <m/>
    <s v="ARA-WP / ESTIMACION COSTO DE INVERSION - NIVEL INGENIERIA BÁSICA - REV. C  -  Para aprobación - 16 Noviembre 2007 "/>
    <x v="0"/>
    <x v="3"/>
  </r>
  <r>
    <n v="4000"/>
    <n v="4214"/>
    <s v="Conduit - GRS 1&quot;"/>
    <s v="CAG 1&quot;"/>
    <x v="5"/>
    <m/>
    <m/>
    <n v="100"/>
    <n v="800"/>
    <n v="0"/>
    <n v="1349"/>
    <n v="2149"/>
    <m/>
    <n v="4000"/>
    <n v="4200"/>
    <n v="4210"/>
    <x v="3"/>
    <s v="7000"/>
    <x v="11"/>
    <x v="11"/>
    <s v="7820"/>
    <n v="7821"/>
    <m/>
    <s v="ARA-WP / ESTIMACION COSTO DE INVERSION - NIVEL INGENIERIA BÁSICA - REV. C  -  Para aprobación - 16 Noviembre 2007 "/>
    <x v="0"/>
    <x v="3"/>
  </r>
  <r>
    <n v="4000"/>
    <n v="4214"/>
    <s v="Conduit - GRS 3/4&quot;"/>
    <s v="CAG 3/4&quot;"/>
    <x v="5"/>
    <m/>
    <m/>
    <n v="1000"/>
    <n v="6000"/>
    <n v="0"/>
    <n v="13490"/>
    <n v="19490"/>
    <m/>
    <n v="4000"/>
    <n v="4200"/>
    <n v="4210"/>
    <x v="3"/>
    <s v="7000"/>
    <x v="11"/>
    <x v="11"/>
    <s v="7820"/>
    <n v="7821"/>
    <m/>
    <s v="ARA-WP / ESTIMACION COSTO DE INVERSION - NIVEL INGENIERIA BÁSICA - REV. C  -  Para aprobación - 16 Noviembre 2007 "/>
    <x v="0"/>
    <x v="3"/>
  </r>
  <r>
    <n v="4000"/>
    <n v="4214"/>
    <s v="Conduit - GRS 3/4&quot;"/>
    <s v="Conduits CAG 3/4&quot;"/>
    <x v="5"/>
    <m/>
    <m/>
    <n v="120"/>
    <n v="720"/>
    <n v="0"/>
    <n v="1618.8"/>
    <n v="2338.8000000000002"/>
    <m/>
    <n v="4000"/>
    <n v="4200"/>
    <n v="4210"/>
    <x v="3"/>
    <s v="7000"/>
    <x v="11"/>
    <x v="11"/>
    <s v="7820"/>
    <n v="7821"/>
    <m/>
    <s v="ARA-WP / ESTIMACION COSTO DE INVERSION - NIVEL INGENIERIA BÁSICA - REV. C  -  Para aprobación - 16 Noviembre 2007 "/>
    <x v="0"/>
    <x v="3"/>
  </r>
  <r>
    <n v="4000"/>
    <n v="4214"/>
    <s v="Conexiones termofusiones"/>
    <s v="Conexiones termofusiones"/>
    <x v="5"/>
    <m/>
    <m/>
    <n v="36"/>
    <n v="1500"/>
    <n v="0"/>
    <n v="485.64"/>
    <n v="1985.64"/>
    <m/>
    <n v="4000"/>
    <n v="4200"/>
    <n v="4210"/>
    <x v="3"/>
    <s v="7000"/>
    <x v="11"/>
    <x v="11"/>
    <s v="7780"/>
    <n v="7780"/>
    <m/>
    <s v="ARA-WP / ESTIMACION COSTO DE INVERSION - NIVEL INGENIERIA BÁSICA - REV. C  -  Para aprobación - 16 Noviembre 2007 "/>
    <x v="0"/>
    <x v="3"/>
  </r>
  <r>
    <n v="4000"/>
    <n v="4214"/>
    <s v="Diámetro 1&quot;"/>
    <s v="Diámetro 1&quot;"/>
    <x v="5"/>
    <n v="20"/>
    <m/>
    <n v="20"/>
    <n v="160"/>
    <n v="0"/>
    <n v="269.8"/>
    <n v="429.8"/>
    <m/>
    <n v="4000"/>
    <n v="4200"/>
    <n v="4210"/>
    <x v="3"/>
    <s v="7000"/>
    <x v="11"/>
    <x v="11"/>
    <s v="7820"/>
    <n v="7829"/>
    <m/>
    <s v="ARA-WP / ESTIMACION COSTO DE INVERSION - NIVEL INGENIERIA BÁSICA - REV. C  -  Para aprobación - 16 Noviembre 2007 "/>
    <x v="0"/>
    <x v="3"/>
  </r>
  <r>
    <n v="4000"/>
    <n v="4214"/>
    <s v="Diámetro 2&quot;"/>
    <s v="Diámetro 2&quot;"/>
    <x v="5"/>
    <n v="80"/>
    <m/>
    <n v="80"/>
    <n v="1440"/>
    <n v="0"/>
    <n v="1079.2"/>
    <n v="2519.1999999999998"/>
    <m/>
    <n v="4000"/>
    <n v="4200"/>
    <n v="4210"/>
    <x v="3"/>
    <s v="7000"/>
    <x v="11"/>
    <x v="11"/>
    <s v="7820"/>
    <n v="7829"/>
    <m/>
    <s v="ARA-WP / ESTIMACION COSTO DE INVERSION - NIVEL INGENIERIA BÁSICA - REV. C  -  Para aprobación - 16 Noviembre 2007 "/>
    <x v="0"/>
    <x v="3"/>
  </r>
  <r>
    <n v="4000"/>
    <n v="4214"/>
    <s v="Diámetro 3&quot;"/>
    <s v="Diámetro 3&quot;"/>
    <x v="5"/>
    <n v="10"/>
    <m/>
    <n v="20"/>
    <n v="360"/>
    <n v="0"/>
    <n v="269.8"/>
    <n v="629.79999999999995"/>
    <m/>
    <n v="4000"/>
    <n v="4200"/>
    <n v="4210"/>
    <x v="3"/>
    <s v="7000"/>
    <x v="11"/>
    <x v="11"/>
    <s v="7820"/>
    <n v="7829"/>
    <m/>
    <s v="ARA-WP / ESTIMACION COSTO DE INVERSION - NIVEL INGENIERIA BÁSICA - REV. C  -  Para aprobación - 16 Noviembre 2007 "/>
    <x v="0"/>
    <x v="3"/>
  </r>
  <r>
    <n v="4000"/>
    <n v="4214"/>
    <s v="Diámetro 3/4&quot;"/>
    <s v="Diámetro 3/4&quot;"/>
    <x v="5"/>
    <n v="30"/>
    <m/>
    <n v="30"/>
    <n v="180"/>
    <n v="0"/>
    <n v="404.7"/>
    <n v="584.70000000000005"/>
    <m/>
    <n v="4000"/>
    <n v="4200"/>
    <n v="4210"/>
    <x v="3"/>
    <s v="7000"/>
    <x v="11"/>
    <x v="11"/>
    <s v="7820"/>
    <n v="7829"/>
    <m/>
    <s v="ARA-WP / ESTIMACION COSTO DE INVERSION - NIVEL INGENIERIA BÁSICA - REV. C  -  Para aprobación - 16 Noviembre 2007 "/>
    <x v="0"/>
    <x v="3"/>
  </r>
  <r>
    <n v="4000"/>
    <n v="4214"/>
    <s v="Equipos de Emergencia 2*60 W, 3 hrs"/>
    <s v="Equipos de Emergencia 2*60 W, 3 hrs"/>
    <x v="4"/>
    <n v="8"/>
    <m/>
    <n v="8"/>
    <n v="0"/>
    <n v="1864.8"/>
    <n v="107.92"/>
    <n v="1972.72"/>
    <m/>
    <n v="4000"/>
    <n v="4200"/>
    <n v="4210"/>
    <x v="3"/>
    <s v="7000"/>
    <x v="12"/>
    <x v="12"/>
    <s v="7790"/>
    <n v="7790"/>
    <m/>
    <s v="ARA-WP / ESTIMACION COSTO DE INVERSION - NIVEL INGENIERIA BÁSICA - REV. C  -  Para aprobación - 16 Noviembre 2007 "/>
    <x v="0"/>
    <x v="3"/>
  </r>
  <r>
    <n v="4000"/>
    <n v="4214"/>
    <s v="Fluorescente 2*36W Estanca"/>
    <s v="Fluorescente 2*36W Estanca"/>
    <x v="4"/>
    <n v="14"/>
    <m/>
    <n v="14"/>
    <n v="0"/>
    <n v="1260"/>
    <n v="188.86"/>
    <n v="1448.86"/>
    <m/>
    <n v="4000"/>
    <n v="4200"/>
    <n v="4210"/>
    <x v="3"/>
    <s v="7000"/>
    <x v="12"/>
    <x v="12"/>
    <s v="7720"/>
    <n v="7720"/>
    <m/>
    <s v="ARA-WP / ESTIMACION COSTO DE INVERSION - NIVEL INGENIERIA BÁSICA - REV. C  -  Para aprobación - 16 Noviembre 2007 "/>
    <x v="0"/>
    <x v="3"/>
  </r>
  <r>
    <n v="4000"/>
    <n v="4214"/>
    <s v="Lightning Arrestor"/>
    <s v="Sistema de Pararrayos"/>
    <x v="4"/>
    <n v="1"/>
    <m/>
    <n v="250"/>
    <n v="0"/>
    <n v="5910.3"/>
    <n v="3372.5"/>
    <n v="9282.7999999999993"/>
    <m/>
    <n v="4000"/>
    <n v="4200"/>
    <n v="4210"/>
    <x v="3"/>
    <s v="7000"/>
    <x v="12"/>
    <x v="12"/>
    <s v="7130"/>
    <n v="7134"/>
    <m/>
    <s v="ARA-WP / ESTIMACION COSTO DE INVERSION - NIVEL INGENIERIA BÁSICA - REV. C  -  Para aprobación - 16 Noviembre 2007 "/>
    <x v="0"/>
    <x v="3"/>
  </r>
  <r>
    <n v="4000"/>
    <n v="4214"/>
    <s v="Lighting Transformer 150 kVA, 400/ 400-231 V "/>
    <s v="Transformador de Alumbrado 150 kVA, 400/ 400-231 V "/>
    <x v="4"/>
    <n v="1"/>
    <m/>
    <n v="150"/>
    <n v="0"/>
    <n v="5644.8"/>
    <n v="2023.5"/>
    <n v="7668.3"/>
    <m/>
    <n v="4000"/>
    <n v="4200"/>
    <n v="4210"/>
    <x v="3"/>
    <s v="7000"/>
    <x v="12"/>
    <x v="12"/>
    <s v="7210"/>
    <n v="7212"/>
    <m/>
    <s v="ARA-WP / ESTIMACION COSTO DE INVERSION - NIVEL INGENIERIA BÁSICA - REV. C  -  Para aprobación - 16 Noviembre 2007 "/>
    <x v="0"/>
    <x v="3"/>
  </r>
  <r>
    <n v="4000"/>
    <n v="4214"/>
    <s v="Luminaria 150 W HM Tipo Campana"/>
    <s v="Luminaria 150 W HM Tipo Campana"/>
    <x v="4"/>
    <n v="16"/>
    <m/>
    <n v="80"/>
    <n v="0"/>
    <n v="2318.4"/>
    <n v="1079.2"/>
    <n v="3397.6"/>
    <m/>
    <n v="4000"/>
    <n v="4200"/>
    <n v="4210"/>
    <x v="3"/>
    <s v="7000"/>
    <x v="12"/>
    <x v="12"/>
    <s v="7710"/>
    <n v="7710"/>
    <m/>
    <s v="ARA-WP / ESTIMACION COSTO DE INVERSION - NIVEL INGENIERIA BÁSICA - REV. C  -  Para aprobación - 16 Noviembre 2007 "/>
    <x v="0"/>
    <x v="3"/>
  </r>
  <r>
    <n v="4000"/>
    <n v="4214"/>
    <s v="Luminaria 250 W HM Tipo Campana"/>
    <s v="Luminaria 250 W HM Tipo Campana"/>
    <x v="4"/>
    <n v="14"/>
    <m/>
    <n v="70"/>
    <n v="0"/>
    <n v="1890"/>
    <n v="944.3"/>
    <n v="2834.3"/>
    <m/>
    <n v="4000"/>
    <n v="4200"/>
    <n v="4210"/>
    <x v="3"/>
    <s v="7000"/>
    <x v="12"/>
    <x v="12"/>
    <s v="7710"/>
    <n v="7710"/>
    <m/>
    <s v="ARA-WP / ESTIMACION COSTO DE INVERSION - NIVEL INGENIERIA BÁSICA - REV. C  -  Para aprobación - 16 Noviembre 2007 "/>
    <x v="0"/>
    <x v="3"/>
  </r>
  <r>
    <n v="4000"/>
    <n v="4214"/>
    <s v="Luminaria Fluorescente Emergencia Señalética"/>
    <s v="Luminaria Fluorescente Emergencia Señalética"/>
    <x v="4"/>
    <n v="10"/>
    <m/>
    <n v="10"/>
    <n v="0"/>
    <n v="810"/>
    <n v="134.9"/>
    <n v="944.9"/>
    <m/>
    <n v="4000"/>
    <n v="4200"/>
    <n v="4210"/>
    <x v="3"/>
    <s v="7000"/>
    <x v="12"/>
    <x v="12"/>
    <s v="7720"/>
    <n v="7720"/>
    <m/>
    <s v="ARA-WP / ESTIMACION COSTO DE INVERSION - NIVEL INGENIERIA BÁSICA - REV. C  -  Para aprobación - 16 Noviembre 2007 "/>
    <x v="0"/>
    <x v="3"/>
  </r>
  <r>
    <n v="4000"/>
    <n v="4214"/>
    <s v="Luminaria Tipo Alumbrado público 400 W HPS"/>
    <s v="Luminaria Tipo Alumbrado público 400 W HPS"/>
    <x v="4"/>
    <n v="5"/>
    <m/>
    <n v="5"/>
    <n v="0"/>
    <n v="900"/>
    <n v="67.45"/>
    <n v="967.45"/>
    <m/>
    <n v="4000"/>
    <n v="4200"/>
    <n v="4210"/>
    <x v="3"/>
    <s v="7000"/>
    <x v="12"/>
    <x v="12"/>
    <s v="7710"/>
    <n v="7710"/>
    <m/>
    <s v="ARA-WP / ESTIMACION COSTO DE INVERSION - NIVEL INGENIERIA BÁSICA - REV. C  -  Para aprobación - 16 Noviembre 2007 "/>
    <x v="0"/>
    <x v="3"/>
  </r>
  <r>
    <n v="4000"/>
    <n v="4214"/>
    <s v="Poste 10 m con un foco de 400 W"/>
    <s v="Poste 10 m con un foco de 400 W"/>
    <x v="4"/>
    <m/>
    <m/>
    <n v="120"/>
    <n v="0"/>
    <n v="10800"/>
    <n v="1618.8"/>
    <n v="12418.8"/>
    <m/>
    <n v="4000"/>
    <n v="4200"/>
    <n v="4210"/>
    <x v="3"/>
    <s v="7000"/>
    <x v="12"/>
    <x v="12"/>
    <s v="7110"/>
    <n v="7112"/>
    <m/>
    <s v="ARA-WP / ESTIMACION COSTO DE INVERSION - NIVEL INGENIERIA BÁSICA - REV. C  -  Para aprobación - 16 Noviembre 2007 "/>
    <x v="0"/>
    <x v="3"/>
  </r>
  <r>
    <n v="4000"/>
    <n v="4214"/>
    <s v="Retape"/>
    <s v="Retape"/>
    <x v="5"/>
    <m/>
    <m/>
    <n v="12"/>
    <n v="0"/>
    <n v="0"/>
    <n v="84.6"/>
    <n v="84.6"/>
    <m/>
    <n v="4000"/>
    <n v="4200"/>
    <n v="4210"/>
    <x v="3"/>
    <m/>
    <x v="10"/>
    <x v="10"/>
    <m/>
    <n v="7281"/>
    <m/>
    <s v="ARA-WP / ESTIMACION COSTO DE INVERSION - NIVEL INGENIERIA BÁSICA - REV. C  -  Para aprobación - 16 Noviembre 2007 "/>
    <x v="0"/>
    <x v="3"/>
  </r>
  <r>
    <n v="4000"/>
    <n v="4214"/>
    <s v="Tablero de enchufes 2 ench. 3x32A, 380V 2 Ench. 16A, 220 V"/>
    <s v="Tablero de enchufes 2 ench. 3x32A, 380V 2 Ench. 16A, 220 V"/>
    <x v="4"/>
    <n v="2"/>
    <m/>
    <n v="30"/>
    <n v="0"/>
    <n v="1551.6"/>
    <n v="404.7"/>
    <n v="1956.3"/>
    <m/>
    <n v="4000"/>
    <n v="4200"/>
    <n v="4210"/>
    <x v="3"/>
    <s v="7000"/>
    <x v="12"/>
    <x v="12"/>
    <s v="7260"/>
    <n v="7260"/>
    <m/>
    <s v="ARA-WP / ESTIMACION COSTO DE INVERSION - NIVEL INGENIERIA BÁSICA - REV. C  -  Para aprobación - 16 Noviembre 2007 "/>
    <x v="0"/>
    <x v="3"/>
  </r>
  <r>
    <n v="4000"/>
    <n v="4214"/>
    <s v="Tablero de enchufes 2 ench. 3x32A, 380V 2 Ench. 16A, 220 V"/>
    <s v="Tablero de enchufes 2 ench. 3x32A, 380V 2 Ench. 16A, 220 V"/>
    <x v="4"/>
    <n v="4"/>
    <m/>
    <n v="180"/>
    <n v="0"/>
    <n v="3103.2"/>
    <n v="2428.1999999999998"/>
    <n v="5531.4"/>
    <m/>
    <n v="4000"/>
    <n v="4200"/>
    <n v="4210"/>
    <x v="3"/>
    <s v="7000"/>
    <x v="12"/>
    <x v="12"/>
    <s v="7260"/>
    <n v="7260"/>
    <m/>
    <s v="ARA-WP / ESTIMACION COSTO DE INVERSION - NIVEL INGENIERIA BÁSICA - REV. C  -  Para aprobación - 16 Noviembre 2007 "/>
    <x v="0"/>
    <x v="3"/>
  </r>
  <r>
    <n v="4000"/>
    <n v="4214"/>
    <s v="Tablero de enchufes 2 ench. 3x32A, 380V 2 Ench. 32A, 24 VCC"/>
    <s v="Tablero de enchufes 2 ench. 3x32A, 380V 2 Ench. 32A, 24 VCC"/>
    <x v="4"/>
    <n v="2"/>
    <m/>
    <n v="90"/>
    <n v="0"/>
    <n v="1620"/>
    <n v="1214.0999999999999"/>
    <n v="2834.1"/>
    <m/>
    <n v="4000"/>
    <n v="4200"/>
    <n v="4210"/>
    <x v="3"/>
    <s v="7000"/>
    <x v="12"/>
    <x v="12"/>
    <s v="7260"/>
    <n v="7260"/>
    <m/>
    <s v="ARA-WP / ESTIMACION COSTO DE INVERSION - NIVEL INGENIERIA BÁSICA - REV. C  -  Para aprobación - 16 Noviembre 2007 "/>
    <x v="0"/>
    <x v="3"/>
  </r>
  <r>
    <n v="4000"/>
    <n v="4214"/>
    <s v="Tablero Distribución de Fuerza y Alumbrado 380-231 V "/>
    <m/>
    <x v="4"/>
    <n v="1"/>
    <m/>
    <n v="150"/>
    <n v="0"/>
    <n v="6300"/>
    <n v="2023.5"/>
    <n v="8323.5"/>
    <m/>
    <n v="4000"/>
    <n v="4200"/>
    <n v="4210"/>
    <x v="3"/>
    <s v="7000"/>
    <x v="12"/>
    <x v="12"/>
    <s v="7260"/>
    <n v="7260"/>
    <m/>
    <s v="ARA-WP / ESTIMACION COSTO DE INVERSION - NIVEL INGENIERIA BÁSICA - REV. C  -  Para aprobación - 16 Noviembre 2007 "/>
    <x v="0"/>
    <x v="3"/>
  </r>
  <r>
    <n v="4000"/>
    <n v="4214"/>
    <s v="Junction Box 100X100X61"/>
    <s v="Caja 100X100X60"/>
    <x v="4"/>
    <m/>
    <m/>
    <n v="22.5"/>
    <n v="0"/>
    <n v="150"/>
    <n v="303.52499999999998"/>
    <n v="453.52499999999998"/>
    <m/>
    <n v="4000"/>
    <n v="4200"/>
    <n v="4210"/>
    <x v="3"/>
    <s v="8000"/>
    <x v="13"/>
    <x v="13"/>
    <s v="8610"/>
    <n v="8610"/>
    <m/>
    <s v="ARA-WP / ESTIMACION COSTO DE INVERSION - NIVEL INGENIERIA BÁSICA - REV. C  -  Para aprobación - 16 Noviembre 2007 "/>
    <x v="0"/>
    <x v="3"/>
  </r>
  <r>
    <n v="4000"/>
    <n v="4214"/>
    <s v="Pull Box 100X100X100mm"/>
    <s v="Cajas pull box 100X100X100 mm"/>
    <x v="4"/>
    <m/>
    <m/>
    <n v="4.5"/>
    <n v="0"/>
    <n v="36"/>
    <n v="60.704999999999998"/>
    <n v="96.704999999999998"/>
    <m/>
    <n v="4000"/>
    <n v="4200"/>
    <n v="4210"/>
    <x v="3"/>
    <s v="8000"/>
    <x v="13"/>
    <x v="13"/>
    <s v="8610"/>
    <n v="8610"/>
    <m/>
    <s v="ARA-WP / ESTIMACION COSTO DE INVERSION - NIVEL INGENIERIA BÁSICA - REV. C  -  Para aprobación - 16 Noviembre 2007 "/>
    <x v="0"/>
    <x v="3"/>
  </r>
  <r>
    <n v="4000"/>
    <n v="4214"/>
    <s v="Pull Box 100X100X60mm"/>
    <s v="Cajas pull box de 100*100*60 mm"/>
    <x v="4"/>
    <m/>
    <m/>
    <n v="105"/>
    <n v="0"/>
    <n v="700"/>
    <n v="1416.45"/>
    <n v="2116.4499999999998"/>
    <m/>
    <n v="4000"/>
    <n v="4200"/>
    <n v="4210"/>
    <x v="3"/>
    <s v="8000"/>
    <x v="13"/>
    <x v="13"/>
    <s v="8610"/>
    <n v="8610"/>
    <m/>
    <s v="ARA-WP / ESTIMACION COSTO DE INVERSION - NIVEL INGENIERIA BÁSICA - REV. C  -  Para aprobación - 16 Noviembre 2007 "/>
    <x v="0"/>
    <x v="3"/>
  </r>
  <r>
    <n v="4000"/>
    <n v="4214"/>
    <s v="Pushbutton Stations - Lighting"/>
    <s v="Botoneras de Control para alumbrado"/>
    <x v="4"/>
    <n v="10"/>
    <m/>
    <n v="50"/>
    <n v="0"/>
    <n v="800"/>
    <n v="674.5"/>
    <n v="1474.5"/>
    <m/>
    <n v="4000"/>
    <n v="4200"/>
    <n v="4210"/>
    <x v="3"/>
    <s v="8000"/>
    <x v="13"/>
    <x v="13"/>
    <s v="8610"/>
    <n v="8610"/>
    <m/>
    <s v="ARA-WP / ESTIMACION COSTO DE INVERSION - NIVEL INGENIERIA BÁSICA - REV. C  -  Para aprobación - 16 Noviembre 2007 "/>
    <x v="0"/>
    <x v="3"/>
  </r>
  <r>
    <n v="4000"/>
    <n v="4214"/>
    <s v="Pushbutton Stations - Motor"/>
    <s v="Botoneras motor"/>
    <x v="4"/>
    <n v="12"/>
    <m/>
    <n v="360"/>
    <n v="0"/>
    <n v="2400"/>
    <n v="4856.3999999999996"/>
    <n v="7256.4"/>
    <m/>
    <n v="4000"/>
    <n v="4200"/>
    <n v="4210"/>
    <x v="3"/>
    <s v="8000"/>
    <x v="13"/>
    <x v="13"/>
    <s v="8610"/>
    <n v="8610"/>
    <m/>
    <s v="ARA-WP / ESTIMACION COSTO DE INVERSION - NIVEL INGENIERIA BÁSICA - REV. C  -  Para aprobación - 16 Noviembre 2007 "/>
    <x v="0"/>
    <x v="3"/>
  </r>
  <r>
    <n v="4000"/>
    <n v="4215"/>
    <s v="Concrete - Slab on Grade"/>
    <s v="Hormigón radier Estanques de CombustibleTK-05, TK-06 y TK-07"/>
    <x v="0"/>
    <n v="159"/>
    <n v="35"/>
    <n v="2703"/>
    <n v="0"/>
    <n v="0"/>
    <n v="174900"/>
    <n v="174900"/>
    <n v="1100"/>
    <n v="4000"/>
    <n v="4200"/>
    <n v="4210"/>
    <x v="4"/>
    <s v="2000"/>
    <x v="3"/>
    <x v="3"/>
    <s v="2320"/>
    <n v="2321"/>
    <m/>
    <s v="ARA-WP / ESTIMACION COSTO DE INVERSION - NIVEL INGENIERIA BÁSICA - REV. C  -  Para aprobación - 16 Noviembre 2007 "/>
    <x v="0"/>
    <x v="4"/>
  </r>
  <r>
    <n v="4000"/>
    <n v="4215"/>
    <s v="Concrete - Tank Foundations"/>
    <s v="Fundaciones Estanques de CombustibleTK-05, TK-06 y TK-07"/>
    <x v="0"/>
    <n v="124"/>
    <n v="25"/>
    <n v="3472"/>
    <n v="0"/>
    <n v="0"/>
    <n v="121520"/>
    <n v="121520"/>
    <n v="980"/>
    <n v="4000"/>
    <n v="4200"/>
    <n v="4210"/>
    <x v="4"/>
    <s v="2000"/>
    <x v="2"/>
    <x v="2"/>
    <s v="2110"/>
    <n v="2111"/>
    <m/>
    <s v="ARA-WP / ESTIMACION COSTO DE INVERSION - NIVEL INGENIERIA BÁSICA - REV. C  -  Para aprobación - 16 Noviembre 2007 "/>
    <x v="0"/>
    <x v="4"/>
  </r>
  <r>
    <n v="4000"/>
    <n v="4215"/>
    <s v="Concrete - Wall Foundations"/>
    <s v="Fundaciones muro perimetral Estanques de CombustibleTK-05, TK-06 y TK-07"/>
    <x v="0"/>
    <n v="185"/>
    <n v="25"/>
    <n v="5180"/>
    <n v="0"/>
    <n v="0"/>
    <n v="181300"/>
    <n v="181300"/>
    <n v="980"/>
    <n v="4000"/>
    <n v="4200"/>
    <n v="4210"/>
    <x v="4"/>
    <s v="2000"/>
    <x v="2"/>
    <x v="2"/>
    <s v="2110"/>
    <n v="2111"/>
    <m/>
    <s v="ARA-WP / ESTIMACION COSTO DE INVERSION - NIVEL INGENIERIA BÁSICA - REV. C  -  Para aprobación - 16 Noviembre 2007 "/>
    <x v="0"/>
    <x v="4"/>
  </r>
  <r>
    <n v="4000"/>
    <n v="4215"/>
    <s v="Concrete - Walls"/>
    <s v="Hormigón muro perimetral Estanques de CombustibleTK-05, TK-06 y TK-07"/>
    <x v="0"/>
    <n v="75"/>
    <n v="60"/>
    <n v="2100"/>
    <n v="0"/>
    <n v="0"/>
    <n v="135000"/>
    <n v="135000"/>
    <n v="1800"/>
    <n v="4000"/>
    <n v="4200"/>
    <n v="4210"/>
    <x v="4"/>
    <s v="2000"/>
    <x v="14"/>
    <x v="14"/>
    <s v="2430"/>
    <n v="2431"/>
    <m/>
    <s v="ARA-WP / ESTIMACION COSTO DE INVERSION - NIVEL INGENIERIA BÁSICA - REV. C  -  Para aprobación - 16 Noviembre 2007 "/>
    <x v="0"/>
    <x v="4"/>
  </r>
  <r>
    <n v="4000"/>
    <n v="4215"/>
    <s v="Diesel Storage Tank (Cap: 1.183 m3/ea D= 13.00 m; H= 9.00 m)"/>
    <s v="Estanque almacenamiento Diesel. (Cap: 1.183 m3/cu. Diám = 13.00 m; Alto= 9.00 m)"/>
    <x v="6"/>
    <n v="153"/>
    <n v="140"/>
    <n v="21420"/>
    <n v="0"/>
    <n v="0"/>
    <n v="841500"/>
    <n v="841500"/>
    <n v="5500"/>
    <n v="4000"/>
    <n v="4200"/>
    <n v="4210"/>
    <x v="4"/>
    <s v="5000"/>
    <x v="9"/>
    <x v="9"/>
    <s v="5210"/>
    <n v="5210"/>
    <s v="Neva-0842CC"/>
    <s v="ARA-WP / ESTIMACION COSTO DE INVERSION - NIVEL INGENIERIA BÁSICA - REV. C  -  Para aprobación - 16 Noviembre 2007 "/>
    <x v="0"/>
    <x v="4"/>
  </r>
  <r>
    <n v="4000"/>
    <n v="4215"/>
    <s v="Fittings"/>
    <s v="Fittings y accesorios"/>
    <x v="5"/>
    <m/>
    <m/>
    <n v="400"/>
    <n v="3162.375"/>
    <n v="0"/>
    <n v="6204"/>
    <n v="9366.375"/>
    <m/>
    <n v="4000"/>
    <n v="4200"/>
    <n v="4210"/>
    <x v="4"/>
    <m/>
    <x v="10"/>
    <x v="10"/>
    <m/>
    <m/>
    <m/>
    <s v="ARA-WP / ESTIMACION COSTO DE INVERSION - NIVEL INGENIERIA BÁSICA - REV. C  -  Para aprobación - 16 Noviembre 2007 "/>
    <x v="0"/>
    <x v="4"/>
  </r>
  <r>
    <n v="4000"/>
    <n v="4215"/>
    <s v="Gate Valve 1&quot;"/>
    <s v="Gate Valve 1&quot;"/>
    <x v="5"/>
    <m/>
    <m/>
    <n v="10"/>
    <n v="180"/>
    <n v="0"/>
    <n v="155.1"/>
    <n v="335.1"/>
    <m/>
    <n v="4000"/>
    <n v="4200"/>
    <n v="4210"/>
    <x v="4"/>
    <m/>
    <x v="10"/>
    <x v="10"/>
    <m/>
    <m/>
    <m/>
    <s v="ARA-WP / ESTIMACION COSTO DE INVERSION - NIVEL INGENIERIA BÁSICA - REV. C  -  Para aprobación - 16 Noviembre 2007 "/>
    <x v="0"/>
    <x v="4"/>
  </r>
  <r>
    <n v="4000"/>
    <n v="4215"/>
    <s v="Gate Valve 4&quot;"/>
    <s v="Gate Valve 4&quot;"/>
    <x v="5"/>
    <m/>
    <m/>
    <n v="64"/>
    <n v="7200"/>
    <n v="0"/>
    <n v="992.64"/>
    <n v="8192.64"/>
    <m/>
    <n v="4000"/>
    <n v="4200"/>
    <n v="4210"/>
    <x v="4"/>
    <m/>
    <x v="10"/>
    <x v="10"/>
    <m/>
    <m/>
    <m/>
    <s v="ARA-WP / ESTIMACION COSTO DE INVERSION - NIVEL INGENIERIA BÁSICA - REV. C  -  Para aprobación - 16 Noviembre 2007 "/>
    <x v="0"/>
    <x v="4"/>
  </r>
  <r>
    <n v="4000"/>
    <n v="4215"/>
    <s v="Gate Valve 6&quot;"/>
    <s v="Gate Valve 6&quot;"/>
    <x v="5"/>
    <m/>
    <m/>
    <n v="6"/>
    <n v="630"/>
    <n v="0"/>
    <n v="93.06"/>
    <n v="723.06"/>
    <m/>
    <n v="4000"/>
    <n v="4200"/>
    <n v="4210"/>
    <x v="4"/>
    <m/>
    <x v="10"/>
    <x v="10"/>
    <m/>
    <m/>
    <m/>
    <s v="ARA-WP / ESTIMACION COSTO DE INVERSION - NIVEL INGENIERIA BÁSICA - REV. C  -  Para aprobación - 16 Noviembre 2007 "/>
    <x v="0"/>
    <x v="4"/>
  </r>
  <r>
    <n v="4000"/>
    <n v="4215"/>
    <s v="Pipe CS 3&quot; ASTM A53 GrB Std., A/G"/>
    <s v="Cañería 3&quot; ASTM A53 GrB Std., sobre terreno"/>
    <x v="5"/>
    <n v="66"/>
    <m/>
    <n v="198"/>
    <n v="1449.4788000000001"/>
    <n v="0"/>
    <n v="3070.98"/>
    <n v="4520.4588000000003"/>
    <m/>
    <n v="4000"/>
    <n v="4200"/>
    <n v="4210"/>
    <x v="4"/>
    <m/>
    <x v="10"/>
    <x v="10"/>
    <m/>
    <m/>
    <m/>
    <s v="ARA-WP / ESTIMACION COSTO DE INVERSION - NIVEL INGENIERIA BÁSICA - REV. C  -  Para aprobación - 16 Noviembre 2007 "/>
    <x v="0"/>
    <x v="4"/>
  </r>
  <r>
    <n v="4000"/>
    <n v="4215"/>
    <s v="Retention Valve 1&quot;"/>
    <s v="Válvulas de Retención 1&quot;"/>
    <x v="5"/>
    <m/>
    <m/>
    <n v="8"/>
    <n v="324"/>
    <n v="0"/>
    <n v="124.08"/>
    <n v="448.08"/>
    <m/>
    <n v="4000"/>
    <n v="4200"/>
    <n v="4210"/>
    <x v="4"/>
    <m/>
    <x v="10"/>
    <x v="10"/>
    <m/>
    <m/>
    <m/>
    <s v="ARA-WP / ESTIMACION COSTO DE INVERSION - NIVEL INGENIERIA BÁSICA - REV. C  -  Para aprobación - 16 Noviembre 2007 "/>
    <x v="0"/>
    <x v="4"/>
  </r>
  <r>
    <n v="4000"/>
    <n v="4215"/>
    <s v="Retention Valve 2&quot;"/>
    <s v="Válvulas de Retención 2&quot;"/>
    <x v="5"/>
    <m/>
    <m/>
    <n v="20"/>
    <n v="972"/>
    <n v="0"/>
    <n v="310.2"/>
    <n v="1282.2"/>
    <m/>
    <n v="4000"/>
    <n v="4200"/>
    <n v="4210"/>
    <x v="4"/>
    <m/>
    <x v="10"/>
    <x v="10"/>
    <m/>
    <m/>
    <m/>
    <s v="ARA-WP / ESTIMACION COSTO DE INVERSION - NIVEL INGENIERIA BÁSICA - REV. C  -  Para aprobación - 16 Noviembre 2007 "/>
    <x v="0"/>
    <x v="4"/>
  </r>
  <r>
    <n v="4000"/>
    <n v="4215"/>
    <s v="Retention Valve 4&quot;"/>
    <s v="Válvulas de Retención 4&quot;"/>
    <x v="5"/>
    <m/>
    <m/>
    <n v="6"/>
    <n v="378"/>
    <n v="0"/>
    <n v="93.06"/>
    <n v="471.06"/>
    <m/>
    <n v="4000"/>
    <n v="4200"/>
    <n v="4210"/>
    <x v="4"/>
    <m/>
    <x v="10"/>
    <x v="10"/>
    <m/>
    <m/>
    <m/>
    <s v="ARA-WP / ESTIMACION COSTO DE INVERSION - NIVEL INGENIERIA BÁSICA - REV. C  -  Para aprobación - 16 Noviembre 2007 "/>
    <x v="0"/>
    <x v="4"/>
  </r>
  <r>
    <n v="4000"/>
    <n v="4215"/>
    <s v="Cable 4/C #4 AWG XTMU-TC o equivalente"/>
    <s v="Cable 4/C #4 AWG XTMU-TC o equivalente"/>
    <x v="5"/>
    <n v="100"/>
    <m/>
    <n v="50"/>
    <n v="1500"/>
    <n v="0"/>
    <n v="674.5"/>
    <n v="2174.5"/>
    <m/>
    <n v="4000"/>
    <n v="4200"/>
    <n v="4210"/>
    <x v="4"/>
    <s v="7000"/>
    <x v="11"/>
    <x v="11"/>
    <s v="7910"/>
    <n v="7911"/>
    <m/>
    <s v="ARA-WP / ESTIMACION COSTO DE INVERSION - NIVEL INGENIERIA BÁSICA - REV. C  -  Para aprobación - 16 Noviembre 2007 "/>
    <x v="0"/>
    <x v="4"/>
  </r>
  <r>
    <n v="4000"/>
    <n v="4215"/>
    <s v="Cable 4/C #6 AWG XTMU-TC o equivalente"/>
    <s v="Cable 4/C #6 AWG XTMU-TC o equivalente"/>
    <x v="5"/>
    <n v="100"/>
    <m/>
    <n v="40"/>
    <n v="1000"/>
    <n v="0"/>
    <n v="539.6"/>
    <n v="1539.6"/>
    <m/>
    <n v="4000"/>
    <n v="4200"/>
    <n v="4210"/>
    <x v="4"/>
    <s v="7000"/>
    <x v="11"/>
    <x v="11"/>
    <s v="7910"/>
    <n v="7911"/>
    <m/>
    <s v="ARA-WP / ESTIMACION COSTO DE INVERSION - NIVEL INGENIERIA BÁSICA - REV. C  -  Para aprobación - 16 Noviembre 2007 "/>
    <x v="0"/>
    <x v="4"/>
  </r>
  <r>
    <n v="4000"/>
    <n v="4215"/>
    <s v="Cable Conductor 1/C # 12 AWG"/>
    <s v="Cable Conductor 1x1/C # 12 AWG"/>
    <x v="5"/>
    <n v="2400"/>
    <m/>
    <n v="120"/>
    <n v="2400"/>
    <n v="0"/>
    <n v="1618.8"/>
    <n v="4018.8"/>
    <m/>
    <n v="4000"/>
    <n v="4200"/>
    <n v="4210"/>
    <x v="4"/>
    <s v="7000"/>
    <x v="11"/>
    <x v="11"/>
    <s v="7910"/>
    <n v="7911"/>
    <m/>
    <s v="ARA-WP / ESTIMACION COSTO DE INVERSION - NIVEL INGENIERIA BÁSICA - REV. C  -  Para aprobación - 16 Noviembre 2007 "/>
    <x v="0"/>
    <x v="4"/>
  </r>
  <r>
    <n v="4000"/>
    <n v="4215"/>
    <s v="Cable Conductor 5/C # 10 AWG"/>
    <s v="Cable Conductor 1x5/C # 10 AWG"/>
    <x v="5"/>
    <n v="100"/>
    <m/>
    <n v="40"/>
    <n v="1000"/>
    <n v="0"/>
    <n v="539.6"/>
    <n v="1539.6"/>
    <m/>
    <n v="4000"/>
    <n v="4200"/>
    <n v="4210"/>
    <x v="4"/>
    <s v="7000"/>
    <x v="11"/>
    <x v="11"/>
    <s v="7910"/>
    <n v="7911"/>
    <m/>
    <s v="ARA-WP / ESTIMACION COSTO DE INVERSION - NIVEL INGENIERIA BÁSICA - REV. C  -  Para aprobación - 16 Noviembre 2007 "/>
    <x v="0"/>
    <x v="4"/>
  </r>
  <r>
    <n v="4000"/>
    <n v="4215"/>
    <s v="Cable EVALEX -C o similar Tensión de Servicio 300 V, Temperatura de Servicio 105ºC, 1*2/C # 16 AWG"/>
    <s v="EVALEX -C o similar Tensión de Servicio 300 V, Temperatura de Servicio 105ºC, 1*2/C # 16 AWG"/>
    <x v="5"/>
    <n v="745"/>
    <m/>
    <n v="149"/>
    <n v="2235"/>
    <n v="0"/>
    <n v="2060.67"/>
    <n v="4295.67"/>
    <m/>
    <n v="4000"/>
    <n v="4200"/>
    <n v="4210"/>
    <x v="4"/>
    <s v="7000"/>
    <x v="11"/>
    <x v="11"/>
    <s v="7910"/>
    <n v="7911"/>
    <m/>
    <s v="ARA-WP / ESTIMACION COSTO DE INVERSION - NIVEL INGENIERIA BÁSICA - REV. C  -  Para aprobación - 16 Noviembre 2007 "/>
    <x v="0"/>
    <x v="4"/>
  </r>
  <r>
    <n v="4000"/>
    <n v="4215"/>
    <s v="Cable EVALEX -M o similar Tensión de Servicio 600 V, Temperatura de Servicio 90ºC, 1*4/C # 12 AWG"/>
    <s v="tipo EVALEX -M o similar Tensión de Servicio 600 V, Temperatura de Servicio 90ºC, 1*4/C # 12 AWG"/>
    <x v="5"/>
    <n v="995"/>
    <m/>
    <n v="149.25"/>
    <n v="3980"/>
    <n v="0"/>
    <n v="2064.1275000000001"/>
    <n v="6044.1275000000005"/>
    <m/>
    <n v="4000"/>
    <n v="4200"/>
    <n v="4210"/>
    <x v="4"/>
    <s v="7000"/>
    <x v="11"/>
    <x v="11"/>
    <s v="7910"/>
    <n v="7913"/>
    <m/>
    <s v="ARA-WP / ESTIMACION COSTO DE INVERSION - NIVEL INGENIERIA BÁSICA - REV. C  -  Para aprobación - 16 Noviembre 2007 "/>
    <x v="0"/>
    <x v="4"/>
  </r>
  <r>
    <n v="4000"/>
    <n v="4215"/>
    <s v="Cathodic Protection"/>
    <s v="Sistema de Protección Catódica(Estanques TK-05 a 07)"/>
    <x v="4"/>
    <n v="1"/>
    <m/>
    <n v="300"/>
    <n v="0"/>
    <n v="40500"/>
    <n v="4047"/>
    <n v="44547"/>
    <m/>
    <n v="4000"/>
    <n v="4200"/>
    <n v="4210"/>
    <x v="4"/>
    <s v="7000"/>
    <x v="12"/>
    <x v="12"/>
    <s v="7510"/>
    <n v="7510"/>
    <m/>
    <s v="ARA-WP / ESTIMACION COSTO DE INVERSION - NIVEL INGENIERIA BÁSICA - REV. C  -  Para aprobación - 16 Noviembre 2007 "/>
    <x v="0"/>
    <x v="4"/>
  </r>
  <r>
    <n v="4000"/>
    <n v="4215"/>
    <s v="Conduit - GRS 1 1/2&quot; ANSI 80.1"/>
    <s v="Conduit Ac. Galvanizado 1 1/2&quot; ANSI 80.1"/>
    <x v="5"/>
    <m/>
    <m/>
    <n v="100"/>
    <n v="1300"/>
    <n v="0"/>
    <n v="1349"/>
    <n v="2649"/>
    <m/>
    <n v="4000"/>
    <n v="4200"/>
    <n v="4210"/>
    <x v="4"/>
    <s v="7000"/>
    <x v="11"/>
    <x v="11"/>
    <s v="7820"/>
    <n v="7821"/>
    <m/>
    <s v="ARA-WP / ESTIMACION COSTO DE INVERSION - NIVEL INGENIERIA BÁSICA - REV. C  -  Para aprobación - 16 Noviembre 2007 "/>
    <x v="0"/>
    <x v="4"/>
  </r>
  <r>
    <n v="4000"/>
    <n v="4215"/>
    <s v="Conduit - GRS 1&quot;"/>
    <s v="CAG 1&quot;"/>
    <x v="5"/>
    <m/>
    <m/>
    <n v="100"/>
    <n v="800"/>
    <n v="0"/>
    <n v="1349"/>
    <n v="2149"/>
    <m/>
    <n v="4000"/>
    <n v="4200"/>
    <n v="4210"/>
    <x v="4"/>
    <s v="7000"/>
    <x v="11"/>
    <x v="11"/>
    <s v="7820"/>
    <n v="7821"/>
    <m/>
    <s v="ARA-WP / ESTIMACION COSTO DE INVERSION - NIVEL INGENIERIA BÁSICA - REV. C  -  Para aprobación - 16 Noviembre 2007 "/>
    <x v="0"/>
    <x v="4"/>
  </r>
  <r>
    <n v="4000"/>
    <n v="4215"/>
    <s v="Conduit - GRS 3/4&quot;"/>
    <s v="CAG 3/4&quot;"/>
    <x v="5"/>
    <m/>
    <m/>
    <n v="400"/>
    <n v="2400"/>
    <n v="0"/>
    <n v="5396"/>
    <n v="7796"/>
    <m/>
    <n v="4000"/>
    <n v="4200"/>
    <n v="4210"/>
    <x v="4"/>
    <s v="7000"/>
    <x v="11"/>
    <x v="11"/>
    <s v="7820"/>
    <n v="7821"/>
    <m/>
    <s v="ARA-WP / ESTIMACION COSTO DE INVERSION - NIVEL INGENIERIA BÁSICA - REV. C  -  Para aprobación - 16 Noviembre 2007 "/>
    <x v="0"/>
    <x v="4"/>
  </r>
  <r>
    <n v="4000"/>
    <n v="4215"/>
    <s v="Conduit - GRS 3/4&quot; ANSI C80-4"/>
    <s v="Conduit Rígido de Acero Galvanizado, ANSI C80-1. Diámetro 3/4&quot;"/>
    <x v="5"/>
    <m/>
    <m/>
    <n v="400"/>
    <n v="2400"/>
    <n v="0"/>
    <n v="5532"/>
    <n v="7932"/>
    <m/>
    <n v="4000"/>
    <n v="4200"/>
    <n v="4210"/>
    <x v="4"/>
    <s v="7000"/>
    <x v="11"/>
    <x v="11"/>
    <s v="7820"/>
    <n v="7821"/>
    <m/>
    <s v="ARA-WP / ESTIMACION COSTO DE INVERSION - NIVEL INGENIERIA BÁSICA - REV. C  -  Para aprobación - 16 Noviembre 2007 "/>
    <x v="0"/>
    <x v="4"/>
  </r>
  <r>
    <n v="4000"/>
    <n v="4215"/>
    <s v="Conduit Flexible Metálico Revestido con PVC. Diámetro 1/2&quot;"/>
    <s v="Conduit Flexible Metálico Revestido con PVC. Diámetro 1/2&quot;"/>
    <x v="5"/>
    <m/>
    <m/>
    <n v="19.5"/>
    <n v="195"/>
    <n v="0"/>
    <n v="269.685"/>
    <n v="464.685"/>
    <m/>
    <n v="4000"/>
    <n v="4200"/>
    <n v="4210"/>
    <x v="4"/>
    <s v="7000"/>
    <x v="11"/>
    <x v="11"/>
    <s v="7820"/>
    <n v="7821"/>
    <m/>
    <s v="ARA-WP / ESTIMACION COSTO DE INVERSION - NIVEL INGENIERIA BÁSICA - REV. C  -  Para aprobación - 16 Noviembre 2007 "/>
    <x v="0"/>
    <x v="4"/>
  </r>
  <r>
    <n v="4000"/>
    <n v="4215"/>
    <s v="Electric Tracing cañerías Almacenamiento y Descarga de Combustibles (Incluye accesorios)"/>
    <s v="Electric Tracing cañerías Almacenamiento y Descarga de Combustibles (Incluye accesorios)"/>
    <x v="5"/>
    <m/>
    <m/>
    <n v="1154"/>
    <n v="12075"/>
    <n v="0"/>
    <n v="17898.54"/>
    <n v="29973.54"/>
    <m/>
    <n v="4000"/>
    <n v="4200"/>
    <n v="4210"/>
    <x v="4"/>
    <s v="7000"/>
    <x v="11"/>
    <x v="11"/>
    <s v="7950"/>
    <n v="7950"/>
    <m/>
    <s v="ARA-WP / ESTIMACION COSTO DE INVERSION - NIVEL INGENIERIA BÁSICA - REV. C  -  Para aprobación - 16 Noviembre 2007 "/>
    <x v="0"/>
    <x v="4"/>
  </r>
  <r>
    <n v="4000"/>
    <n v="4215"/>
    <s v="Lightning Arrestor"/>
    <s v="Sistema de Pararrayos"/>
    <x v="4"/>
    <n v="1"/>
    <m/>
    <n v="250"/>
    <n v="0"/>
    <n v="5910.3"/>
    <n v="3372.5"/>
    <n v="9282.7999999999993"/>
    <m/>
    <n v="4000"/>
    <n v="4200"/>
    <n v="4210"/>
    <x v="4"/>
    <s v="7000"/>
    <x v="12"/>
    <x v="12"/>
    <s v="7130"/>
    <n v="7134"/>
    <m/>
    <s v="ARA-WP / ESTIMACION COSTO DE INVERSION - NIVEL INGENIERIA BÁSICA - REV. C  -  Para aprobación - 16 Noviembre 2007 "/>
    <x v="0"/>
    <x v="4"/>
  </r>
  <r>
    <n v="4000"/>
    <n v="4215"/>
    <s v="Luminaria Pasarela 100 W HPS Colgante"/>
    <s v="Luminaria Pasarela 100 W HPS Colgante"/>
    <x v="4"/>
    <n v="6"/>
    <m/>
    <n v="6"/>
    <n v="0"/>
    <n v="810"/>
    <n v="80.94"/>
    <n v="890.94"/>
    <m/>
    <n v="4000"/>
    <n v="4200"/>
    <n v="4210"/>
    <x v="4"/>
    <s v="7000"/>
    <x v="12"/>
    <x v="12"/>
    <s v="7710"/>
    <n v="7710"/>
    <m/>
    <s v="ARA-WP / ESTIMACION COSTO DE INVERSION - NIVEL INGENIERIA BÁSICA - REV. C  -  Para aprobación - 16 Noviembre 2007 "/>
    <x v="0"/>
    <x v="4"/>
  </r>
  <r>
    <n v="4000"/>
    <n v="4215"/>
    <s v="Luminaria Pasarela 100 W HPS en Poste"/>
    <s v="Luminaria Pasarela 100 W HPS en Poste"/>
    <x v="4"/>
    <n v="15"/>
    <m/>
    <n v="15"/>
    <n v="0"/>
    <n v="2025"/>
    <n v="202.35"/>
    <n v="2227.35"/>
    <m/>
    <n v="4000"/>
    <n v="4200"/>
    <n v="4210"/>
    <x v="4"/>
    <s v="7000"/>
    <x v="12"/>
    <x v="12"/>
    <s v="7110"/>
    <n v="7112"/>
    <m/>
    <s v="ARA-WP / ESTIMACION COSTO DE INVERSION - NIVEL INGENIERIA BÁSICA - REV. C  -  Para aprobación - 16 Noviembre 2007 "/>
    <x v="0"/>
    <x v="4"/>
  </r>
  <r>
    <n v="4000"/>
    <n v="4215"/>
    <s v="Luminaria Tipo Alumbrado público 400 W HPS"/>
    <s v="Luminaria Tipo Alumbrado público 400 W HPS"/>
    <x v="4"/>
    <n v="6"/>
    <m/>
    <n v="6"/>
    <n v="0"/>
    <n v="1080"/>
    <n v="80.94"/>
    <n v="1160.94"/>
    <m/>
    <n v="4000"/>
    <n v="4200"/>
    <n v="4210"/>
    <x v="4"/>
    <s v="7000"/>
    <x v="12"/>
    <x v="12"/>
    <s v="7710"/>
    <n v="7710"/>
    <m/>
    <s v="ARA-WP / ESTIMACION COSTO DE INVERSION - NIVEL INGENIERIA BÁSICA - REV. C  -  Para aprobación - 16 Noviembre 2007 "/>
    <x v="0"/>
    <x v="4"/>
  </r>
  <r>
    <n v="4000"/>
    <n v="4215"/>
    <s v="Poste 10 m con un foco de 400 W"/>
    <s v="Poste 10 m con un foco de 400 W"/>
    <x v="4"/>
    <m/>
    <m/>
    <n v="180"/>
    <n v="18000"/>
    <n v="0"/>
    <n v="2428.1999999999998"/>
    <n v="20428.2"/>
    <m/>
    <n v="4000"/>
    <n v="4200"/>
    <n v="4210"/>
    <x v="4"/>
    <s v="7000"/>
    <x v="12"/>
    <x v="12"/>
    <s v="7110"/>
    <n v="7112"/>
    <m/>
    <s v="ARA-WP / ESTIMACION COSTO DE INVERSION - NIVEL INGENIERIA BÁSICA - REV. C  -  Para aprobación - 16 Noviembre 2007 "/>
    <x v="0"/>
    <x v="4"/>
  </r>
  <r>
    <n v="4000"/>
    <n v="4215"/>
    <s v="Poste 3 m "/>
    <s v="Poste 3 m "/>
    <x v="4"/>
    <m/>
    <m/>
    <n v="240"/>
    <n v="24000"/>
    <n v="0"/>
    <n v="3237.6"/>
    <n v="27237.599999999999"/>
    <m/>
    <n v="4000"/>
    <n v="4200"/>
    <n v="4210"/>
    <x v="4"/>
    <s v="7000"/>
    <x v="12"/>
    <x v="12"/>
    <s v="7110"/>
    <n v="7112"/>
    <m/>
    <s v="ARA-WP / ESTIMACION COSTO DE INVERSION - NIVEL INGENIERIA BÁSICA - REV. C  -  Para aprobación - 16 Noviembre 2007 "/>
    <x v="0"/>
    <x v="4"/>
  </r>
  <r>
    <n v="4000"/>
    <n v="4215"/>
    <s v="Tablero de enchufes 2 ench. 3x32A, 380V 2 Ench. 16A, 220 V"/>
    <s v="Tablero de enchufes 2 ench. 3x32A, 380V 2 Ench. 16A, 220 V"/>
    <x v="4"/>
    <n v="2"/>
    <m/>
    <n v="90"/>
    <n v="0"/>
    <n v="1551.6"/>
    <n v="1214.0999999999999"/>
    <n v="2765.7"/>
    <m/>
    <n v="4000"/>
    <n v="4200"/>
    <n v="4210"/>
    <x v="4"/>
    <s v="7000"/>
    <x v="12"/>
    <x v="12"/>
    <s v="7260"/>
    <n v="7260"/>
    <m/>
    <s v="ARA-WP / ESTIMACION COSTO DE INVERSION - NIVEL INGENIERIA BÁSICA - REV. C  -  Para aprobación - 16 Noviembre 2007 "/>
    <x v="0"/>
    <x v="4"/>
  </r>
  <r>
    <n v="4000"/>
    <n v="4215"/>
    <s v="Pull Box 100X100X60mm"/>
    <s v="Cajas pull box de 100*100*60 mm"/>
    <x v="4"/>
    <m/>
    <m/>
    <n v="105"/>
    <n v="0"/>
    <n v="700"/>
    <n v="1416.45"/>
    <n v="2116.4499999999998"/>
    <m/>
    <n v="4000"/>
    <n v="4200"/>
    <n v="4210"/>
    <x v="4"/>
    <s v="8000"/>
    <x v="13"/>
    <x v="13"/>
    <s v="8610"/>
    <n v="8610"/>
    <m/>
    <s v="ARA-WP / ESTIMACION COSTO DE INVERSION - NIVEL INGENIERIA BÁSICA - REV. C  -  Para aprobación - 16 Noviembre 2007 "/>
    <x v="0"/>
    <x v="4"/>
  </r>
  <r>
    <n v="4000"/>
    <n v="4215"/>
    <s v="Pushbutton Stations - Lighting"/>
    <s v="Botoneras de Control para alumbrado"/>
    <x v="4"/>
    <n v="10"/>
    <m/>
    <n v="50"/>
    <n v="0"/>
    <n v="800"/>
    <n v="674.5"/>
    <n v="1474.5"/>
    <m/>
    <n v="4000"/>
    <n v="4200"/>
    <n v="4210"/>
    <x v="4"/>
    <s v="8000"/>
    <x v="13"/>
    <x v="13"/>
    <s v="8610"/>
    <n v="8610"/>
    <m/>
    <s v="ARA-WP / ESTIMACION COSTO DE INVERSION - NIVEL INGENIERIA BÁSICA - REV. C  -  Para aprobación - 16 Noviembre 2007 "/>
    <x v="0"/>
    <x v="4"/>
  </r>
  <r>
    <n v="4000"/>
    <n v="4217"/>
    <s v="Backfill - Structural"/>
    <s v="Rellenos Camino de Acceso"/>
    <x v="0"/>
    <n v="4661"/>
    <n v="0.68"/>
    <n v="9322"/>
    <n v="0"/>
    <n v="0"/>
    <n v="233050"/>
    <n v="233050"/>
    <n v="50"/>
    <n v="4000"/>
    <n v="4200"/>
    <n v="4210"/>
    <x v="5"/>
    <s v="1000"/>
    <x v="0"/>
    <x v="0"/>
    <s v="1420"/>
    <n v="1420"/>
    <m/>
    <s v="ARA-WP / ESTIMACION COSTO DE INVERSION - NIVEL INGENIERIA BÁSICA - REV. C  -  Para aprobación - 16 Noviembre 2007 "/>
    <x v="0"/>
    <x v="5"/>
  </r>
  <r>
    <n v="4000"/>
    <n v="4217"/>
    <s v="Backfill - Structural"/>
    <s v="Rellenos Camino de Acceso Estación Eléctrica"/>
    <x v="0"/>
    <n v="3277"/>
    <n v="0.68"/>
    <n v="6554"/>
    <n v="0"/>
    <n v="0"/>
    <n v="163850"/>
    <n v="163850"/>
    <n v="50"/>
    <n v="4000"/>
    <n v="4200"/>
    <n v="4210"/>
    <x v="5"/>
    <s v="1000"/>
    <x v="0"/>
    <x v="0"/>
    <s v="1420"/>
    <n v="1420"/>
    <m/>
    <s v="ARA-WP / ESTIMACION COSTO DE INVERSION - NIVEL INGENIERIA BÁSICA - REV. C  -  Para aprobación - 16 Noviembre 2007 "/>
    <x v="0"/>
    <x v="5"/>
  </r>
  <r>
    <n v="4000"/>
    <n v="4217"/>
    <s v="Backfill - Structural"/>
    <s v="Rellenos Obras de Arte"/>
    <x v="0"/>
    <n v="468"/>
    <n v="0.68"/>
    <n v="936"/>
    <n v="0"/>
    <n v="0"/>
    <n v="23400"/>
    <n v="23400"/>
    <n v="50"/>
    <n v="4000"/>
    <n v="4200"/>
    <n v="4210"/>
    <x v="5"/>
    <s v="1000"/>
    <x v="0"/>
    <x v="0"/>
    <s v="1420"/>
    <n v="1420"/>
    <m/>
    <s v="ARA-WP / ESTIMACION COSTO DE INVERSION - NIVEL INGENIERIA BÁSICA - REV. C  -  Para aprobación - 16 Noviembre 2007 "/>
    <x v="0"/>
    <x v="5"/>
  </r>
  <r>
    <n v="4000"/>
    <n v="4217"/>
    <s v="Backfill - Structural"/>
    <s v="Rellenos Plataforma Sub Estación Eléctrica"/>
    <x v="0"/>
    <n v="1131"/>
    <n v="0.68"/>
    <n v="2262"/>
    <n v="0"/>
    <n v="0"/>
    <n v="56550"/>
    <n v="56550"/>
    <n v="50"/>
    <n v="4000"/>
    <n v="4200"/>
    <n v="4210"/>
    <x v="5"/>
    <s v="1000"/>
    <x v="0"/>
    <x v="0"/>
    <s v="1420"/>
    <n v="1420"/>
    <m/>
    <s v="ARA-WP / ESTIMACION COSTO DE INVERSION - NIVEL INGENIERIA BÁSICA - REV. C  -  Para aprobación - 16 Noviembre 2007 "/>
    <x v="0"/>
    <x v="5"/>
  </r>
  <r>
    <n v="4000"/>
    <n v="4217"/>
    <s v="Backfill - Structural"/>
    <s v="Rellenos"/>
    <x v="0"/>
    <n v="7610"/>
    <n v="0.68"/>
    <n v="15220"/>
    <n v="0"/>
    <n v="0"/>
    <n v="380500"/>
    <n v="380500"/>
    <n v="50"/>
    <n v="4000"/>
    <n v="4200"/>
    <n v="4210"/>
    <x v="5"/>
    <s v="1000"/>
    <x v="0"/>
    <x v="0"/>
    <s v="1420"/>
    <n v="1420"/>
    <m/>
    <s v="ARA-WP / ESTIMACION COSTO DE INVERSION - NIVEL INGENIERIA BÁSICA - REV. C  -  Para aprobación - 16 Noviembre 2007 "/>
    <x v="0"/>
    <x v="5"/>
  </r>
  <r>
    <n v="4000"/>
    <n v="4217"/>
    <s v="Backfill - Structural"/>
    <s v="Rellenos Plataforma Taller de Camiones"/>
    <x v="0"/>
    <n v="99681"/>
    <n v="0.68"/>
    <n v="119617.2"/>
    <n v="0"/>
    <n v="0"/>
    <n v="4984050"/>
    <n v="4984050"/>
    <n v="50"/>
    <n v="4000"/>
    <n v="4200"/>
    <n v="4210"/>
    <x v="5"/>
    <s v="1000"/>
    <x v="0"/>
    <x v="0"/>
    <s v="1420"/>
    <n v="1420"/>
    <m/>
    <s v="ARA-WP / ESTIMACION COSTO DE INVERSION - NIVEL INGENIERIA BÁSICA - REV. C  -  Para aprobación - 16 Noviembre 2007 "/>
    <x v="0"/>
    <x v="5"/>
  </r>
  <r>
    <n v="4000"/>
    <n v="4217"/>
    <s v="Excavation - Structural"/>
    <s v="Excavaciones"/>
    <x v="0"/>
    <n v="8880"/>
    <n v="0.24"/>
    <n v="2131.1999999999998"/>
    <n v="0"/>
    <n v="0"/>
    <n v="88800"/>
    <n v="88800"/>
    <n v="10"/>
    <n v="4000"/>
    <n v="4200"/>
    <n v="4210"/>
    <x v="5"/>
    <s v="1000"/>
    <x v="1"/>
    <x v="1"/>
    <s v="1310"/>
    <n v="1313"/>
    <m/>
    <s v="ARA-WP / ESTIMACION COSTO DE INVERSION - NIVEL INGENIERIA BÁSICA - REV. C  -  Para aprobación - 16 Noviembre 2007 "/>
    <x v="0"/>
    <x v="5"/>
  </r>
  <r>
    <n v="4000"/>
    <n v="4217"/>
    <s v="Excavation - Structural"/>
    <s v="Excavaciones Camino de Acceso Estación Eléctrica"/>
    <x v="0"/>
    <n v="86"/>
    <n v="0.24"/>
    <n v="20.64"/>
    <n v="0"/>
    <n v="0"/>
    <n v="860"/>
    <n v="860"/>
    <n v="10"/>
    <n v="4000"/>
    <n v="4200"/>
    <n v="4210"/>
    <x v="5"/>
    <s v="1000"/>
    <x v="1"/>
    <x v="1"/>
    <s v="1310"/>
    <n v="1313"/>
    <m/>
    <s v="ARA-WP / ESTIMACION COSTO DE INVERSION - NIVEL INGENIERIA BÁSICA - REV. C  -  Para aprobación - 16 Noviembre 2007 "/>
    <x v="0"/>
    <x v="5"/>
  </r>
  <r>
    <n v="4000"/>
    <n v="4217"/>
    <s v="Excavation - Structural"/>
    <s v="Excavaciones de Material de Relleno Piscina de Regulación"/>
    <x v="0"/>
    <n v="323"/>
    <n v="0.24"/>
    <n v="77.52"/>
    <n v="0"/>
    <n v="0"/>
    <n v="3230"/>
    <n v="3230"/>
    <n v="10"/>
    <n v="4000"/>
    <n v="4200"/>
    <n v="4210"/>
    <x v="5"/>
    <s v="1000"/>
    <x v="1"/>
    <x v="1"/>
    <s v="1310"/>
    <n v="1313"/>
    <m/>
    <s v="ARA-WP / ESTIMACION COSTO DE INVERSION - NIVEL INGENIERIA BÁSICA - REV. C  -  Para aprobación - 16 Noviembre 2007 "/>
    <x v="0"/>
    <x v="5"/>
  </r>
  <r>
    <n v="4000"/>
    <n v="4217"/>
    <s v="Excavation - Structural"/>
    <s v="Excavaciones Obras de Arte"/>
    <x v="0"/>
    <n v="621"/>
    <n v="0.24"/>
    <n v="149.04"/>
    <n v="0"/>
    <n v="0"/>
    <n v="6210"/>
    <n v="6210"/>
    <n v="10"/>
    <n v="4000"/>
    <n v="4200"/>
    <n v="4210"/>
    <x v="5"/>
    <s v="1000"/>
    <x v="1"/>
    <x v="1"/>
    <s v="1310"/>
    <n v="1313"/>
    <m/>
    <s v="ARA-WP / ESTIMACION COSTO DE INVERSION - NIVEL INGENIERIA BÁSICA - REV. C  -  Para aprobación - 16 Noviembre 2007 "/>
    <x v="0"/>
    <x v="5"/>
  </r>
  <r>
    <n v="4000"/>
    <n v="4217"/>
    <s v="Excavation - Structural"/>
    <s v="Excavaciones Plataforma Sub Estación Eléctrica"/>
    <x v="0"/>
    <n v="700"/>
    <n v="0.24"/>
    <n v="168"/>
    <n v="0"/>
    <n v="0"/>
    <n v="7000"/>
    <n v="7000"/>
    <n v="10"/>
    <n v="4000"/>
    <n v="4200"/>
    <n v="4210"/>
    <x v="5"/>
    <s v="1000"/>
    <x v="1"/>
    <x v="1"/>
    <s v="1310"/>
    <n v="1313"/>
    <m/>
    <s v="ARA-WP / ESTIMACION COSTO DE INVERSION - NIVEL INGENIERIA BÁSICA - REV. C  -  Para aprobación - 16 Noviembre 2007 "/>
    <x v="0"/>
    <x v="5"/>
  </r>
  <r>
    <n v="4000"/>
    <n v="4217"/>
    <s v="Excavation - Trench"/>
    <s v="Excavaciones Canaletas Perimetrales"/>
    <x v="0"/>
    <n v="2459"/>
    <n v="0.24"/>
    <n v="590.16"/>
    <n v="0"/>
    <n v="0"/>
    <n v="24590"/>
    <n v="24590"/>
    <n v="10"/>
    <n v="4000"/>
    <n v="4200"/>
    <n v="4210"/>
    <x v="5"/>
    <s v="1000"/>
    <x v="1"/>
    <x v="1"/>
    <s v="1310"/>
    <n v="1314"/>
    <m/>
    <s v="ARA-WP / ESTIMACION COSTO DE INVERSION - NIVEL INGENIERIA BÁSICA - REV. C  -  Para aprobación - 16 Noviembre 2007 "/>
    <x v="0"/>
    <x v="5"/>
  </r>
  <r>
    <n v="4000"/>
    <n v="4217"/>
    <s v="Roads - Granular Base"/>
    <s v="Base Estabilizada Camino de Acceso e = 0.2 m"/>
    <x v="0"/>
    <n v="1603"/>
    <n v="0.68"/>
    <n v="1122.0999999999999"/>
    <n v="0"/>
    <n v="0"/>
    <n v="80150"/>
    <n v="80150"/>
    <n v="50"/>
    <n v="4000"/>
    <n v="4200"/>
    <n v="4210"/>
    <x v="5"/>
    <s v="1000"/>
    <x v="0"/>
    <x v="0"/>
    <s v="1610"/>
    <n v="1613"/>
    <m/>
    <s v="ARA-WP / ESTIMACION COSTO DE INVERSION - NIVEL INGENIERIA BÁSICA - REV. C  -  Para aprobación - 16 Noviembre 2007 "/>
    <x v="0"/>
    <x v="5"/>
  </r>
  <r>
    <n v="4000"/>
    <n v="4217"/>
    <s v="Roads - Granular Base"/>
    <s v="Base Estabilizada Camino Estación Eléctrica e = 0.2 m"/>
    <x v="0"/>
    <n v="111"/>
    <n v="0.68"/>
    <n v="77.7"/>
    <n v="0"/>
    <n v="0"/>
    <n v="5550"/>
    <n v="5550"/>
    <n v="50"/>
    <n v="4000"/>
    <n v="4200"/>
    <n v="4210"/>
    <x v="5"/>
    <s v="1000"/>
    <x v="0"/>
    <x v="0"/>
    <s v="1610"/>
    <n v="1613"/>
    <m/>
    <s v="ARA-WP / ESTIMACION COSTO DE INVERSION - NIVEL INGENIERIA BÁSICA - REV. C  -  Para aprobación - 16 Noviembre 2007 "/>
    <x v="0"/>
    <x v="5"/>
  </r>
  <r>
    <n v="4000"/>
    <n v="4217"/>
    <s v="Roads - Granular Base"/>
    <s v="Base Estabilizada Plataforma Sub Estación Eléctrica e = 0.2 m"/>
    <x v="0"/>
    <n v="480"/>
    <n v="0.68"/>
    <n v="336"/>
    <n v="0"/>
    <n v="0"/>
    <n v="24000"/>
    <n v="24000"/>
    <n v="50"/>
    <n v="4000"/>
    <n v="4200"/>
    <n v="4210"/>
    <x v="5"/>
    <s v="1000"/>
    <x v="0"/>
    <x v="0"/>
    <s v="1610"/>
    <n v="1613"/>
    <m/>
    <s v="ARA-WP / ESTIMACION COSTO DE INVERSION - NIVEL INGENIERIA BÁSICA - REV. C  -  Para aprobación - 16 Noviembre 2007 "/>
    <x v="0"/>
    <x v="5"/>
  </r>
  <r>
    <n v="4000"/>
    <n v="4217"/>
    <s v="Roads - Granular Base"/>
    <s v="Base Estabilizada Plataforma Taller de Camiones e = 0.2 m"/>
    <x v="0"/>
    <n v="13438"/>
    <n v="0.68"/>
    <n v="9406.6"/>
    <n v="0"/>
    <n v="0"/>
    <n v="671900"/>
    <n v="671900"/>
    <n v="50"/>
    <n v="4000"/>
    <n v="4200"/>
    <n v="4210"/>
    <x v="5"/>
    <s v="1000"/>
    <x v="0"/>
    <x v="0"/>
    <s v="1610"/>
    <n v="1613"/>
    <m/>
    <s v="ARA-WP / ESTIMACION COSTO DE INVERSION - NIVEL INGENIERIA BÁSICA - REV. C  -  Para aprobación - 16 Noviembre 2007 "/>
    <x v="0"/>
    <x v="5"/>
  </r>
  <r>
    <n v="4000"/>
    <n v="4217"/>
    <s v="Pipe HDPE D = 1000 mm"/>
    <s v="Tubo de H.D.P.E. D = 1000 mm"/>
    <x v="5"/>
    <n v="194"/>
    <m/>
    <n v="582"/>
    <n v="873"/>
    <n v="0"/>
    <n v="4103.1000000000004"/>
    <n v="4976.1000000000004"/>
    <m/>
    <n v="4000"/>
    <n v="4200"/>
    <n v="4210"/>
    <x v="5"/>
    <m/>
    <x v="10"/>
    <x v="10"/>
    <m/>
    <m/>
    <m/>
    <s v="ARA-WP / ESTIMACION COSTO DE INVERSION - NIVEL INGENIERIA BÁSICA - REV. C  -  Para aprobación - 16 Noviembre 2007 "/>
    <x v="0"/>
    <x v="5"/>
  </r>
  <r>
    <n v="4000"/>
    <n v="4217"/>
    <s v="Tube CS D=2520 mm t=10 mm (617 kg/ml)"/>
    <s v="Acero: Tubo de 2520 mm diámetro y 10 mm espesor(617 kg/ml)"/>
    <x v="5"/>
    <m/>
    <m/>
    <n v="1923.75"/>
    <n v="208428.46290000001"/>
    <n v="0"/>
    <n v="27432.674999999999"/>
    <n v="235861.1379"/>
    <m/>
    <n v="4000"/>
    <n v="4200"/>
    <n v="4210"/>
    <x v="5"/>
    <m/>
    <x v="10"/>
    <x v="10"/>
    <m/>
    <m/>
    <m/>
    <s v="ARA-WP / ESTIMACION COSTO DE INVERSION - NIVEL INGENIERIA BÁSICA - REV. C  -  Para aprobación - 16 Noviembre 2007 "/>
    <x v="0"/>
    <x v="5"/>
  </r>
  <r>
    <n v="4000"/>
    <n v="4217"/>
    <s v="Tube CS D=2520 mm t=16 mm (986 kg/ml)"/>
    <s v="Acero: Tubo de 2520 mm diámetro y 16 mm espesor(986 kg/ml)"/>
    <x v="5"/>
    <m/>
    <m/>
    <n v="666"/>
    <n v="72157.69008"/>
    <n v="0"/>
    <n v="9497.16"/>
    <n v="81654.850080000004"/>
    <m/>
    <n v="4000"/>
    <n v="4200"/>
    <n v="4210"/>
    <x v="5"/>
    <m/>
    <x v="10"/>
    <x v="10"/>
    <m/>
    <m/>
    <m/>
    <s v="ARA-WP / ESTIMACION COSTO DE INVERSION - NIVEL INGENIERIA BÁSICA - REV. C  -  Para aprobación - 16 Noviembre 2007 "/>
    <x v="0"/>
    <x v="5"/>
  </r>
  <r>
    <n v="4000"/>
    <n v="4217"/>
    <s v="Cable 1/C #12 AWG tipo Evalex"/>
    <s v="Cable 1/C #12 AWG tipo Evalex"/>
    <x v="5"/>
    <n v="300"/>
    <m/>
    <n v="15"/>
    <n v="300"/>
    <n v="0"/>
    <n v="202.35"/>
    <n v="502.35"/>
    <m/>
    <n v="4000"/>
    <n v="4200"/>
    <n v="4210"/>
    <x v="5"/>
    <s v="7000"/>
    <x v="11"/>
    <x v="11"/>
    <s v="7910"/>
    <n v="7911"/>
    <m/>
    <s v="ARA-WP / ESTIMACION COSTO DE INVERSION - NIVEL INGENIERIA BÁSICA - REV. C  -  Para aprobación - 16 Noviembre 2007 "/>
    <x v="0"/>
    <x v="5"/>
  </r>
  <r>
    <n v="4000"/>
    <n v="4217"/>
    <s v="Cable Conductor 1/C # 12 AWG"/>
    <s v="Cable Conductor 1/C # 12 AWG"/>
    <x v="5"/>
    <n v="4300"/>
    <m/>
    <n v="215"/>
    <n v="4300"/>
    <n v="0"/>
    <n v="2900.35"/>
    <n v="7200.35"/>
    <m/>
    <n v="4000"/>
    <n v="4200"/>
    <n v="4210"/>
    <x v="5"/>
    <s v="7000"/>
    <x v="11"/>
    <x v="11"/>
    <s v="7910"/>
    <n v="7911"/>
    <m/>
    <s v="ARA-WP / ESTIMACION COSTO DE INVERSION - NIVEL INGENIERIA BÁSICA - REV. C  -  Para aprobación - 16 Noviembre 2007 "/>
    <x v="0"/>
    <x v="5"/>
  </r>
  <r>
    <n v="4000"/>
    <n v="4217"/>
    <s v="Cable Conductor 1/C # 8 AWG"/>
    <s v="Cable Conductor 1/C # 8 AWG"/>
    <x v="5"/>
    <n v="100"/>
    <m/>
    <n v="10"/>
    <n v="300"/>
    <n v="0"/>
    <n v="134.9"/>
    <n v="434.9"/>
    <m/>
    <n v="4000"/>
    <n v="4200"/>
    <n v="4210"/>
    <x v="5"/>
    <s v="7000"/>
    <x v="11"/>
    <x v="11"/>
    <s v="7910"/>
    <n v="7911"/>
    <m/>
    <s v="ARA-WP / ESTIMACION COSTO DE INVERSION - NIVEL INGENIERIA BÁSICA - REV. C  -  Para aprobación - 16 Noviembre 2007 "/>
    <x v="0"/>
    <x v="5"/>
  </r>
  <r>
    <n v="4000"/>
    <n v="4217"/>
    <s v="Cable Conductor 4/C # 10 AWG"/>
    <s v="Cable Conductor 1x4/C # 10 AWG"/>
    <x v="5"/>
    <n v="100"/>
    <m/>
    <n v="15"/>
    <n v="500"/>
    <n v="0"/>
    <n v="202.35"/>
    <n v="702.35"/>
    <m/>
    <n v="4000"/>
    <n v="4200"/>
    <n v="4210"/>
    <x v="5"/>
    <s v="7000"/>
    <x v="11"/>
    <x v="11"/>
    <s v="7910"/>
    <n v="7911"/>
    <m/>
    <s v="ARA-WP / ESTIMACION COSTO DE INVERSION - NIVEL INGENIERIA BÁSICA - REV. C  -  Para aprobación - 16 Noviembre 2007 "/>
    <x v="0"/>
    <x v="5"/>
  </r>
  <r>
    <n v="4000"/>
    <n v="4217"/>
    <s v="Cable Conductor 4/C # 14 AWG"/>
    <s v="Cable Conductor 1*4/C # 14 AWG"/>
    <x v="5"/>
    <n v="400"/>
    <m/>
    <n v="40"/>
    <n v="1600"/>
    <n v="0"/>
    <n v="539.6"/>
    <n v="2139.6"/>
    <m/>
    <n v="4000"/>
    <n v="4200"/>
    <n v="4210"/>
    <x v="5"/>
    <s v="7000"/>
    <x v="11"/>
    <x v="11"/>
    <s v="7910"/>
    <n v="7911"/>
    <m/>
    <s v="ARA-WP / ESTIMACION COSTO DE INVERSION - NIVEL INGENIERIA BÁSICA - REV. C  -  Para aprobación - 16 Noviembre 2007 "/>
    <x v="0"/>
    <x v="5"/>
  </r>
  <r>
    <n v="4000"/>
    <n v="4217"/>
    <s v="Cable EVALEX -M o similar Tensión de Servicio 600 V, Temperatura de Servicio 90ºC, 1*3/C # 14 AWG"/>
    <s v="tipo EVALEX -M o similar Tensión de Servicio 600 V, Temperatura de Servicio 90ºC, 1*3/C # 14 AWG"/>
    <x v="5"/>
    <n v="3520"/>
    <m/>
    <n v="704"/>
    <n v="14080"/>
    <n v="0"/>
    <n v="9736.32"/>
    <n v="23816.32"/>
    <m/>
    <n v="4000"/>
    <n v="4200"/>
    <n v="4210"/>
    <x v="5"/>
    <s v="7000"/>
    <x v="11"/>
    <x v="11"/>
    <s v="7910"/>
    <n v="7913"/>
    <m/>
    <s v="ARA-WP / ESTIMACION COSTO DE INVERSION - NIVEL INGENIERIA BÁSICA - REV. C  -  Para aprobación - 16 Noviembre 2007 "/>
    <x v="0"/>
    <x v="5"/>
  </r>
  <r>
    <n v="4000"/>
    <n v="4217"/>
    <s v="Cable EVALEX -M o similar Tensión de Servicio 600 V, Temperatura de Servicio 90ºC, 1*5/C # 14 AWG"/>
    <s v="tipo EVALEX -M o similar Tensión de Servicio 600 V, Temperatura de Servicio 90ºC, 1*5/C # 14 AWG"/>
    <x v="5"/>
    <n v="3380"/>
    <m/>
    <n v="1014"/>
    <n v="20280"/>
    <n v="0"/>
    <n v="14023.62"/>
    <n v="34303.620000000003"/>
    <m/>
    <n v="4000"/>
    <n v="4200"/>
    <n v="4210"/>
    <x v="5"/>
    <s v="7000"/>
    <x v="11"/>
    <x v="11"/>
    <s v="7910"/>
    <n v="7913"/>
    <m/>
    <s v="ARA-WP / ESTIMACION COSTO DE INVERSION - NIVEL INGENIERIA BÁSICA - REV. C  -  Para aprobación - 16 Noviembre 2007 "/>
    <x v="0"/>
    <x v="5"/>
  </r>
  <r>
    <n v="4000"/>
    <n v="4217"/>
    <s v="Conduit - GRS 1&quot;"/>
    <s v="CAG 1&quot;"/>
    <x v="5"/>
    <m/>
    <m/>
    <n v="500"/>
    <n v="4000"/>
    <n v="0"/>
    <n v="6745"/>
    <n v="10745"/>
    <m/>
    <n v="4000"/>
    <n v="4200"/>
    <n v="4210"/>
    <x v="5"/>
    <s v="7000"/>
    <x v="11"/>
    <x v="11"/>
    <s v="7820"/>
    <n v="7821"/>
    <m/>
    <s v="ARA-WP / ESTIMACION COSTO DE INVERSION - NIVEL INGENIERIA BÁSICA - REV. C  -  Para aprobación - 16 Noviembre 2007 "/>
    <x v="0"/>
    <x v="5"/>
  </r>
  <r>
    <n v="4000"/>
    <n v="4217"/>
    <s v="Conduit - GRS 3/4&quot;"/>
    <s v="CAG 3/4&quot;"/>
    <x v="5"/>
    <m/>
    <m/>
    <n v="500"/>
    <n v="3000"/>
    <n v="0"/>
    <n v="6745"/>
    <n v="9745"/>
    <m/>
    <n v="4000"/>
    <n v="4200"/>
    <n v="4210"/>
    <x v="5"/>
    <s v="7000"/>
    <x v="11"/>
    <x v="11"/>
    <s v="7820"/>
    <n v="7821"/>
    <m/>
    <s v="ARA-WP / ESTIMACION COSTO DE INVERSION - NIVEL INGENIERIA BÁSICA - REV. C  -  Para aprobación - 16 Noviembre 2007 "/>
    <x v="0"/>
    <x v="5"/>
  </r>
  <r>
    <n v="4000"/>
    <n v="4217"/>
    <s v="Conduit - GRS 3/4&quot;"/>
    <s v="Conduits CAG 3/4&quot;"/>
    <x v="5"/>
    <m/>
    <m/>
    <n v="120"/>
    <n v="720"/>
    <n v="0"/>
    <n v="1618.8"/>
    <n v="2338.8000000000002"/>
    <m/>
    <n v="4000"/>
    <n v="4200"/>
    <n v="4210"/>
    <x v="5"/>
    <s v="7000"/>
    <x v="11"/>
    <x v="11"/>
    <s v="7820"/>
    <n v="7821"/>
    <m/>
    <s v="ARA-WP / ESTIMACION COSTO DE INVERSION - NIVEL INGENIERIA BÁSICA - REV. C  -  Para aprobación - 16 Noviembre 2007 "/>
    <x v="0"/>
    <x v="5"/>
  </r>
  <r>
    <n v="4000"/>
    <n v="4217"/>
    <s v="Conduit - GRS 3/4&quot; ANSI C80-5"/>
    <s v="Conduit Rígido de Acero Galvanizado, ANSI C80-1. Diámetro 3/4&quot;"/>
    <x v="5"/>
    <m/>
    <m/>
    <n v="560"/>
    <n v="3360"/>
    <n v="0"/>
    <n v="7744.8"/>
    <n v="11104.8"/>
    <m/>
    <n v="4000"/>
    <n v="4200"/>
    <n v="4210"/>
    <x v="5"/>
    <s v="7000"/>
    <x v="11"/>
    <x v="11"/>
    <s v="7820"/>
    <n v="7821"/>
    <m/>
    <s v="ARA-WP / ESTIMACION COSTO DE INVERSION - NIVEL INGENIERIA BÁSICA - REV. C  -  Para aprobación - 16 Noviembre 2007 "/>
    <x v="0"/>
    <x v="5"/>
  </r>
  <r>
    <n v="4000"/>
    <n v="4217"/>
    <s v="Conduit Flexible Metálico Revestido con PVC. Diámetro 1/2&quot;"/>
    <s v="Conduit Flexible Metálico Revestido con PVC. Diámetro 1/2&quot;"/>
    <x v="5"/>
    <m/>
    <m/>
    <n v="28"/>
    <n v="280"/>
    <n v="0"/>
    <n v="387.24"/>
    <n v="667.24"/>
    <m/>
    <n v="4000"/>
    <n v="4200"/>
    <n v="4210"/>
    <x v="5"/>
    <s v="7000"/>
    <x v="11"/>
    <x v="11"/>
    <s v="7820"/>
    <n v="7821"/>
    <m/>
    <s v="ARA-WP / ESTIMACION COSTO DE INVERSION - NIVEL INGENIERIA BÁSICA - REV. C  -  Para aprobación - 16 Noviembre 2007 "/>
    <x v="0"/>
    <x v="5"/>
  </r>
  <r>
    <n v="4000"/>
    <n v="4217"/>
    <s v="Equipos de Emergencia 2*60 W, 3 hrs"/>
    <s v="Equipos de Emergencia 2*60 W, 3 hrs"/>
    <x v="4"/>
    <n v="8"/>
    <m/>
    <n v="8"/>
    <n v="0"/>
    <n v="1864.8"/>
    <n v="107.92"/>
    <n v="1972.72"/>
    <m/>
    <n v="4000"/>
    <n v="4200"/>
    <n v="4210"/>
    <x v="5"/>
    <s v="7000"/>
    <x v="12"/>
    <x v="12"/>
    <s v="7790"/>
    <n v="7790"/>
    <m/>
    <s v="ARA-WP / ESTIMACION COSTO DE INVERSION - NIVEL INGENIERIA BÁSICA - REV. C  -  Para aprobación - 16 Noviembre 2007 "/>
    <x v="0"/>
    <x v="5"/>
  </r>
  <r>
    <n v="4000"/>
    <n v="4217"/>
    <s v="Fluorescente 1x36W Estanca"/>
    <s v="Fluorescente 1x36W Estanca"/>
    <x v="4"/>
    <n v="83"/>
    <m/>
    <n v="83"/>
    <n v="0"/>
    <n v="4855.5"/>
    <n v="1119.67"/>
    <n v="5975.17"/>
    <m/>
    <n v="4000"/>
    <n v="4200"/>
    <n v="4210"/>
    <x v="5"/>
    <s v="7000"/>
    <x v="12"/>
    <x v="12"/>
    <s v="7720"/>
    <n v="7720"/>
    <m/>
    <s v="ARA-WP / ESTIMACION COSTO DE INVERSION - NIVEL INGENIERIA BÁSICA - REV. C  -  Para aprobación - 16 Noviembre 2007 "/>
    <x v="0"/>
    <x v="5"/>
  </r>
  <r>
    <n v="4000"/>
    <n v="4217"/>
    <s v="Luminaria Fluorescente Emergencia Señalética"/>
    <s v="Luminaria Fluorescente Emergencia Señalética"/>
    <x v="4"/>
    <n v="10"/>
    <m/>
    <n v="10"/>
    <n v="0"/>
    <n v="810"/>
    <n v="134.9"/>
    <n v="944.9"/>
    <m/>
    <n v="4000"/>
    <n v="4200"/>
    <n v="4210"/>
    <x v="5"/>
    <s v="7000"/>
    <x v="12"/>
    <x v="12"/>
    <s v="7720"/>
    <n v="7720"/>
    <m/>
    <s v="ARA-WP / ESTIMACION COSTO DE INVERSION - NIVEL INGENIERIA BÁSICA - REV. C  -  Para aprobación - 16 Noviembre 2007 "/>
    <x v="0"/>
    <x v="5"/>
  </r>
  <r>
    <n v="4000"/>
    <n v="4217"/>
    <s v="Reflector 1000 W HPS"/>
    <s v="Reflector 1000 W HPS"/>
    <x v="4"/>
    <n v="35"/>
    <m/>
    <n v="210"/>
    <n v="0"/>
    <n v="31500"/>
    <n v="2832.9"/>
    <n v="34332.9"/>
    <m/>
    <n v="4000"/>
    <n v="4200"/>
    <n v="4210"/>
    <x v="5"/>
    <s v="7000"/>
    <x v="12"/>
    <x v="12"/>
    <s v="7710"/>
    <n v="7710"/>
    <m/>
    <s v="ARA-WP / ESTIMACION COSTO DE INVERSION - NIVEL INGENIERIA BÁSICA - REV. C  -  Para aprobación - 16 Noviembre 2007 "/>
    <x v="0"/>
    <x v="5"/>
  </r>
  <r>
    <n v="4000"/>
    <n v="4217"/>
    <s v="Torre 15/20 m con tres focos de 1000 W"/>
    <s v="Torre 15/20 m con tres focos de 1000 W"/>
    <x v="4"/>
    <n v="11"/>
    <m/>
    <n v="550"/>
    <n v="0"/>
    <n v="148500"/>
    <n v="7419.5"/>
    <n v="155919.5"/>
    <m/>
    <n v="4000"/>
    <n v="4200"/>
    <n v="4210"/>
    <x v="5"/>
    <s v="7000"/>
    <x v="12"/>
    <x v="12"/>
    <s v="7790"/>
    <n v="7790"/>
    <m/>
    <s v="ARA-WP / ESTIMACION COSTO DE INVERSION - NIVEL INGENIERIA BÁSICA - REV. C  -  Para aprobación - 16 Noviembre 2007 "/>
    <x v="0"/>
    <x v="5"/>
  </r>
  <r>
    <n v="4000"/>
    <n v="4217"/>
    <s v="Junction Box 100X100X62"/>
    <s v="Caja 100X100X60"/>
    <x v="4"/>
    <m/>
    <m/>
    <n v="22.5"/>
    <n v="0"/>
    <n v="150"/>
    <n v="303.52499999999998"/>
    <n v="453.52499999999998"/>
    <m/>
    <n v="4000"/>
    <n v="4200"/>
    <n v="4210"/>
    <x v="5"/>
    <s v="8000"/>
    <x v="13"/>
    <x v="13"/>
    <s v="8610"/>
    <n v="8610"/>
    <m/>
    <s v="ARA-WP / ESTIMACION COSTO DE INVERSION - NIVEL INGENIERIA BÁSICA - REV. C  -  Para aprobación - 16 Noviembre 2007 "/>
    <x v="0"/>
    <x v="5"/>
  </r>
  <r>
    <n v="4000"/>
    <n v="4217"/>
    <s v="Pull Box 100X100X60mm"/>
    <s v="Caja pull box 100X100X60mm"/>
    <x v="4"/>
    <m/>
    <m/>
    <n v="150"/>
    <n v="0"/>
    <n v="1000"/>
    <n v="2023.5"/>
    <n v="3023.5"/>
    <m/>
    <n v="4000"/>
    <n v="4200"/>
    <n v="4210"/>
    <x v="5"/>
    <s v="8000"/>
    <x v="13"/>
    <x v="13"/>
    <s v="8610"/>
    <n v="8610"/>
    <m/>
    <s v="ARA-WP / ESTIMACION COSTO DE INVERSION - NIVEL INGENIERIA BÁSICA - REV. C  -  Para aprobación - 16 Noviembre 2007 "/>
    <x v="0"/>
    <x v="5"/>
  </r>
  <r>
    <n v="4000"/>
    <n v="4217"/>
    <s v="Pushbutton Stations - Lighting"/>
    <s v="Botoneras de Control para alumbrado"/>
    <x v="4"/>
    <n v="8"/>
    <m/>
    <n v="40"/>
    <n v="0"/>
    <n v="640"/>
    <n v="539.6"/>
    <n v="1179.5999999999999"/>
    <m/>
    <n v="4000"/>
    <n v="4200"/>
    <n v="4210"/>
    <x v="5"/>
    <s v="8000"/>
    <x v="13"/>
    <x v="13"/>
    <s v="8610"/>
    <n v="8610"/>
    <m/>
    <s v="ARA-WP / ESTIMACION COSTO DE INVERSION - NIVEL INGENIERIA BÁSICA - REV. C  -  Para aprobación - 16 Noviembre 2007 "/>
    <x v="0"/>
    <x v="5"/>
  </r>
  <r>
    <n v="4000"/>
    <n v="4217"/>
    <s v="Traffic Light - Red Light (Stop)"/>
    <s v="Semáforo PARE - Luz Roja"/>
    <x v="4"/>
    <m/>
    <m/>
    <n v="30"/>
    <n v="0"/>
    <n v="5000"/>
    <n v="414.9"/>
    <n v="5414.9"/>
    <m/>
    <n v="4000"/>
    <n v="4200"/>
    <n v="4210"/>
    <x v="5"/>
    <s v="8000"/>
    <x v="13"/>
    <x v="13"/>
    <s v="8610"/>
    <n v="8610"/>
    <m/>
    <s v="ARA-WP / ESTIMACION COSTO DE INVERSION - NIVEL INGENIERIA BÁSICA - REV. C  -  Para aprobación - 16 Noviembre 2007 "/>
    <x v="0"/>
    <x v="5"/>
  </r>
  <r>
    <n v="4000"/>
    <n v="4218"/>
    <s v="Excavation - Trench [1.00x1.00 m]"/>
    <s v="Excavaciones en Zanja(1.00*1.00)"/>
    <x v="0"/>
    <n v="450"/>
    <n v="0.24"/>
    <n v="108"/>
    <n v="0"/>
    <n v="0"/>
    <n v="4500"/>
    <n v="4500"/>
    <n v="10"/>
    <n v="4000"/>
    <n v="4200"/>
    <n v="4210"/>
    <x v="6"/>
    <s v="1000"/>
    <x v="1"/>
    <x v="1"/>
    <s v="1310"/>
    <n v="1314"/>
    <m/>
    <s v="ARA-WP / ESTIMACION COSTO DE INVERSION - NIVEL INGENIERIA BÁSICA - REV. C  -  Para aprobación - 16 Noviembre 2007 "/>
    <x v="0"/>
    <x v="6"/>
  </r>
  <r>
    <n v="4000"/>
    <n v="4218"/>
    <s v="Banco de Ductos(6 Ductos de 6&quot;)"/>
    <s v="Banco de Ductos(6 Ductos de 6&quot;)"/>
    <x v="5"/>
    <m/>
    <m/>
    <n v="4900"/>
    <n v="72800"/>
    <n v="0"/>
    <n v="66101"/>
    <n v="138901"/>
    <m/>
    <n v="4000"/>
    <n v="4200"/>
    <n v="4210"/>
    <x v="6"/>
    <s v="7000"/>
    <x v="11"/>
    <x v="11"/>
    <s v="7250"/>
    <n v="7251"/>
    <m/>
    <s v="ARA-WP / ESTIMACION COSTO DE INVERSION - NIVEL INGENIERIA BÁSICA - REV. C  -  Para aprobación - 16 Noviembre 2007 "/>
    <x v="0"/>
    <x v="6"/>
  </r>
  <r>
    <n v="4000"/>
    <n v="4218"/>
    <s v="Cable 3/C 250 MCM+G, 25 kV. (CABLE MINERO FIJO)"/>
    <s v="Cable 1x3/c 250 MCM+G, 25 kV. (CABLE MINERO FIJO)"/>
    <x v="5"/>
    <n v="19700"/>
    <m/>
    <n v="59100"/>
    <n v="2387797.6"/>
    <n v="0"/>
    <n v="797259"/>
    <n v="3185056.6"/>
    <m/>
    <n v="4000"/>
    <n v="4200"/>
    <n v="4210"/>
    <x v="6"/>
    <s v="7000"/>
    <x v="11"/>
    <x v="11"/>
    <s v="7910"/>
    <n v="7911"/>
    <m/>
    <s v="ARA-WP / ESTIMACION COSTO DE INVERSION - NIVEL INGENIERIA BÁSICA - REV. C  -  Para aprobación - 16 Noviembre 2007 "/>
    <x v="0"/>
    <x v="6"/>
  </r>
  <r>
    <n v="4000"/>
    <n v="4218"/>
    <s v="Cable 3/C 250 MCM+G, 25 kV. (CABLE MINERO MOVIL)"/>
    <s v="Cable 1x3/c 250 MCM+G, 25 kV. (CABLE MINERO MOVIL)"/>
    <x v="5"/>
    <n v="2000"/>
    <m/>
    <n v="6000"/>
    <n v="345270"/>
    <n v="0"/>
    <n v="80940"/>
    <n v="426210"/>
    <m/>
    <n v="4000"/>
    <n v="4200"/>
    <n v="4210"/>
    <x v="6"/>
    <s v="7000"/>
    <x v="11"/>
    <x v="11"/>
    <s v="7910"/>
    <n v="7911"/>
    <m/>
    <s v="ARA-WP / ESTIMACION COSTO DE INVERSION - NIVEL INGENIERIA BÁSICA - REV. C  -  Para aprobación - 16 Noviembre 2007 "/>
    <x v="0"/>
    <x v="6"/>
  </r>
  <r>
    <n v="4000"/>
    <n v="4218"/>
    <s v="Centro de Distribución Nor Este (NE) 1200 A, 23 kV 1 entrada 2 salidas"/>
    <s v="Centro de Distribución Nor Este (NE) 1200 A, 23 kV 1 entrada 2 salidas"/>
    <x v="4"/>
    <n v="1"/>
    <m/>
    <n v="150"/>
    <n v="0"/>
    <n v="27000"/>
    <n v="2023.5"/>
    <n v="29023.5"/>
    <m/>
    <n v="4000"/>
    <n v="4200"/>
    <n v="4210"/>
    <x v="6"/>
    <s v="7000"/>
    <x v="12"/>
    <x v="12"/>
    <s v="7260"/>
    <n v="7260"/>
    <s v="Neva-0841CC"/>
    <s v="ARA-WP / ESTIMACION COSTO DE INVERSION - NIVEL INGENIERIA BÁSICA - REV. C  -  Para aprobación - 16 Noviembre 2007 "/>
    <x v="0"/>
    <x v="6"/>
  </r>
  <r>
    <n v="4000"/>
    <n v="4218"/>
    <s v="Centro de Distribución Norte 1 (N1) 1200 A, 23 kV 1 entrada 2 salidas"/>
    <s v="Centro de Distribución Norte 1 (N1) 1200 A, 23 kV 1 entrada 2 salidas"/>
    <x v="4"/>
    <n v="1"/>
    <m/>
    <n v="150"/>
    <n v="0"/>
    <n v="27000"/>
    <n v="2023.5"/>
    <n v="29023.5"/>
    <m/>
    <n v="4000"/>
    <n v="4200"/>
    <n v="4210"/>
    <x v="6"/>
    <s v="7000"/>
    <x v="12"/>
    <x v="12"/>
    <s v="7260"/>
    <n v="7260"/>
    <s v="Neva-0841CC"/>
    <s v="ARA-WP / ESTIMACION COSTO DE INVERSION - NIVEL INGENIERIA BÁSICA - REV. C  -  Para aprobación - 16 Noviembre 2007 "/>
    <x v="0"/>
    <x v="6"/>
  </r>
  <r>
    <n v="4000"/>
    <n v="4218"/>
    <s v="Centro de Distribución Norte 2 (N2) 1200 A, 23 kV 1 entrada 2 salidas"/>
    <s v="Centro de Distribución Norte 2 (N2) 1200 A, 23 kV 1 entrada 2 salidas"/>
    <x v="4"/>
    <n v="1"/>
    <m/>
    <n v="150"/>
    <n v="0"/>
    <n v="27000"/>
    <n v="2023.5"/>
    <n v="29023.5"/>
    <m/>
    <n v="4000"/>
    <n v="4200"/>
    <n v="4210"/>
    <x v="6"/>
    <s v="7000"/>
    <x v="12"/>
    <x v="12"/>
    <s v="7260"/>
    <n v="7260"/>
    <s v="Neva-0841CC"/>
    <s v="ARA-WP / ESTIMACION COSTO DE INVERSION - NIVEL INGENIERIA BÁSICA - REV. C  -  Para aprobación - 16 Noviembre 2007 "/>
    <x v="0"/>
    <x v="6"/>
  </r>
  <r>
    <n v="4000"/>
    <n v="4218"/>
    <s v="Centro de Distribución Norte 4 (N4) 1200 A, 23 kV 1 entrada 2 salidas"/>
    <s v="Centro de Distribución Norte 4 (N4) 1200 A, 23 kV 1 entrada 2 salidas"/>
    <x v="4"/>
    <n v="1"/>
    <m/>
    <n v="150"/>
    <n v="0"/>
    <n v="27000"/>
    <n v="2023.5"/>
    <n v="29023.5"/>
    <m/>
    <n v="4000"/>
    <n v="4200"/>
    <n v="4210"/>
    <x v="6"/>
    <s v="7000"/>
    <x v="12"/>
    <x v="12"/>
    <s v="7260"/>
    <n v="7260"/>
    <s v="Neva-0841CC"/>
    <s v="ARA-WP / ESTIMACION COSTO DE INVERSION - NIVEL INGENIERIA BÁSICA - REV. C  -  Para aprobación - 16 Noviembre 2007 "/>
    <x v="0"/>
    <x v="6"/>
  </r>
  <r>
    <n v="4000"/>
    <n v="4218"/>
    <s v="Centro de Distribución Norte3 (N3) 1200 A, 23 kV 1 entrada 2 salidas"/>
    <s v="Centro de Distribución Norte3 (N3) 1200 A, 23 kV 1 entrada 2 salidas"/>
    <x v="4"/>
    <n v="1"/>
    <m/>
    <n v="150"/>
    <n v="0"/>
    <n v="27000"/>
    <n v="2023.5"/>
    <n v="29023.5"/>
    <m/>
    <n v="4000"/>
    <n v="4200"/>
    <n v="4210"/>
    <x v="6"/>
    <s v="7000"/>
    <x v="12"/>
    <x v="12"/>
    <s v="7260"/>
    <n v="7260"/>
    <s v="Neva-0841CC"/>
    <s v="ARA-WP / ESTIMACION COSTO DE INVERSION - NIVEL INGENIERIA BÁSICA - REV. C  -  Para aprobación - 16 Noviembre 2007 "/>
    <x v="0"/>
    <x v="6"/>
  </r>
  <r>
    <n v="4000"/>
    <n v="4218"/>
    <s v="Centro de Distribución Sur 2 (N2) 1200 A, 23 kV 1 entrada 2 salidas"/>
    <s v="Centro de Distribución Sur 2 (N2) 1200 A, 23 kV 1 entrada 2 salidas"/>
    <x v="4"/>
    <n v="1"/>
    <m/>
    <n v="150"/>
    <n v="0"/>
    <n v="27000"/>
    <n v="2023.5"/>
    <n v="29023.5"/>
    <m/>
    <n v="4000"/>
    <n v="4200"/>
    <n v="4210"/>
    <x v="6"/>
    <s v="7000"/>
    <x v="12"/>
    <x v="12"/>
    <s v="7260"/>
    <n v="7260"/>
    <s v="Neva-0841CC"/>
    <s v="ARA-WP / ESTIMACION COSTO DE INVERSION - NIVEL INGENIERIA BÁSICA - REV. C  -  Para aprobación - 16 Noviembre 2007 "/>
    <x v="0"/>
    <x v="6"/>
  </r>
  <r>
    <n v="4000"/>
    <n v="4218"/>
    <s v="Centro de Distribución Sur 3 (N3) 1200 A, 23 kV 1 entrada 2 salidas"/>
    <s v="Centro de Distribución Sur 3 (N3) 1200 A, 23 kV 1 entrada 2 salidas"/>
    <x v="4"/>
    <n v="1"/>
    <m/>
    <n v="150"/>
    <n v="0"/>
    <n v="27000"/>
    <n v="2023.5"/>
    <n v="29023.5"/>
    <m/>
    <n v="4000"/>
    <n v="4200"/>
    <n v="4210"/>
    <x v="6"/>
    <s v="7000"/>
    <x v="12"/>
    <x v="12"/>
    <s v="7260"/>
    <n v="7260"/>
    <s v="Neva-0841CC"/>
    <s v="ARA-WP / ESTIMACION COSTO DE INVERSION - NIVEL INGENIERIA BÁSICA - REV. C  -  Para aprobación - 16 Noviembre 2007 "/>
    <x v="0"/>
    <x v="6"/>
  </r>
  <r>
    <n v="4000"/>
    <n v="4218"/>
    <s v="Centro de Distribución Sur 4 (N4) 1200 A, 23 kV 1 entrada 2 salidas"/>
    <s v="Centro de Distribución Sur 4 (N4) 1200 A, 23 kV 1 entrada 2 salidas"/>
    <x v="4"/>
    <n v="1"/>
    <m/>
    <n v="150"/>
    <n v="0"/>
    <n v="27000"/>
    <n v="2023.5"/>
    <n v="29023.5"/>
    <m/>
    <n v="4000"/>
    <n v="4200"/>
    <n v="4210"/>
    <x v="6"/>
    <s v="7000"/>
    <x v="12"/>
    <x v="12"/>
    <s v="7260"/>
    <n v="7260"/>
    <s v="Neva-0841CC"/>
    <s v="ARA-WP / ESTIMACION COSTO DE INVERSION - NIVEL INGENIERIA BÁSICA - REV. C  -  Para aprobación - 16 Noviembre 2007 "/>
    <x v="0"/>
    <x v="6"/>
  </r>
  <r>
    <n v="4000"/>
    <n v="4218"/>
    <s v="Kits de Mufas Trifásicas Cables 3/C 250 MCM+G(25kV) Altitud 4.850 m"/>
    <s v="Kits de Mufas Trifásicas Cables 3/C 250 MCM+G(25kV) Altitud 4.850 m"/>
    <x v="5"/>
    <m/>
    <m/>
    <n v="880"/>
    <n v="176000"/>
    <n v="0"/>
    <n v="11871.2"/>
    <n v="187871.2"/>
    <m/>
    <n v="4000"/>
    <n v="4200"/>
    <n v="4210"/>
    <x v="6"/>
    <s v="7000"/>
    <x v="11"/>
    <x v="11"/>
    <s v="7820"/>
    <n v="7823"/>
    <m/>
    <s v="ARA-WP / ESTIMACION COSTO DE INVERSION - NIVEL INGENIERIA BÁSICA - REV. C  -  Para aprobación - 16 Noviembre 2007 "/>
    <x v="0"/>
    <x v="6"/>
  </r>
  <r>
    <n v="4000"/>
    <n v="4218"/>
    <s v="S/E Mina (móvil) 600 A, 7,2 kV 1 entrada 3 salidas + 1 Trafo 7 MVA 23/7,2kV"/>
    <s v="S/E Mina (móvil) 600 A, 7,2 kV 1 entrada 3 salidas + 1 Trafo 7 MVA 23/7,2kV"/>
    <x v="4"/>
    <n v="1"/>
    <m/>
    <n v="50"/>
    <n v="0"/>
    <n v="405000"/>
    <n v="674.5"/>
    <n v="405674.5"/>
    <m/>
    <n v="4000"/>
    <n v="4200"/>
    <n v="4210"/>
    <x v="6"/>
    <s v="7000"/>
    <x v="12"/>
    <x v="12"/>
    <s v="7240"/>
    <n v="7240"/>
    <m/>
    <s v="ARA-WP / ESTIMACION COSTO DE INVERSION - NIVEL INGENIERIA BÁSICA - REV. C  -  Para aprobación - 16 Noviembre 2007 "/>
    <x v="0"/>
    <x v="6"/>
  </r>
  <r>
    <n v="4000"/>
    <n v="4218"/>
    <s v="S/E Mina (móvil) 600 A, 7,2 kV 1 entrada 3 salidas + 1 Trafo 7 MVA 23/7,2kV"/>
    <s v="S/E Mina (móvil) 600 A, 7,2 kV 1 entrada 3 salidas + 1 Trafo 7 MVA 23/7,2kV"/>
    <x v="4"/>
    <n v="1"/>
    <m/>
    <n v="50"/>
    <n v="0"/>
    <n v="405000"/>
    <n v="674.5"/>
    <n v="405674.5"/>
    <m/>
    <n v="4000"/>
    <n v="4200"/>
    <n v="4210"/>
    <x v="6"/>
    <s v="7000"/>
    <x v="12"/>
    <x v="12"/>
    <s v="7280"/>
    <n v="7281"/>
    <m/>
    <s v="ARA-WP / ESTIMACION COSTO DE INVERSION - NIVEL INGENIERIA BÁSICA - REV. C  -  Para aprobación - 16 Noviembre 2007 "/>
    <x v="0"/>
    <x v="6"/>
  </r>
  <r>
    <n v="4000"/>
    <n v="4218"/>
    <s v="Uniones Cable Minero"/>
    <s v="Uniones Cable Minero"/>
    <x v="5"/>
    <m/>
    <m/>
    <n v="420"/>
    <n v="84000"/>
    <n v="0"/>
    <n v="5665.8"/>
    <n v="89665.8"/>
    <m/>
    <n v="4000"/>
    <n v="4200"/>
    <n v="4210"/>
    <x v="6"/>
    <s v="7000"/>
    <x v="11"/>
    <x v="11"/>
    <s v="7910"/>
    <n v="7911"/>
    <m/>
    <s v="ARA-WP / ESTIMACION COSTO DE INVERSION - NIVEL INGENIERIA BÁSICA - REV. C  -  Para aprobación - 16 Noviembre 2007 "/>
    <x v="0"/>
    <x v="6"/>
  </r>
  <r>
    <m/>
    <m/>
    <m/>
    <m/>
    <x v="7"/>
    <m/>
    <m/>
    <m/>
    <m/>
    <m/>
    <m/>
    <m/>
    <m/>
    <m/>
    <m/>
    <m/>
    <x v="7"/>
    <m/>
    <x v="15"/>
    <x v="15"/>
    <m/>
    <m/>
    <m/>
    <m/>
    <x v="1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23D8BB-2A63-4E85-AD92-889430CCB53D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B4:G21" firstHeaderRow="1" firstDataRow="2" firstDataCol="3" rowPageCount="1" colPageCount="1"/>
  <pivotFields count="26"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14">
        <item x="4"/>
        <item m="1" x="8"/>
        <item m="1" x="13"/>
        <item x="5"/>
        <item m="1" x="11"/>
        <item m="1" x="9"/>
        <item m="1" x="12"/>
        <item m="1" x="10"/>
        <item x="3"/>
        <item x="2"/>
        <item x="0"/>
        <item x="1"/>
        <item x="6"/>
        <item x="7"/>
      </items>
    </pivotField>
    <pivotField dataField="1"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compact="0" outline="0" showAll="0"/>
    <pivotField axis="axisRow" compact="0" outline="0" showAll="0" defaultSubtotal="0">
      <items count="19">
        <item x="1"/>
        <item x="0"/>
        <item x="2"/>
        <item x="3"/>
        <item x="14"/>
        <item x="4"/>
        <item x="6"/>
        <item x="5"/>
        <item x="9"/>
        <item x="7"/>
        <item x="8"/>
        <item x="11"/>
        <item x="13"/>
        <item x="15"/>
        <item x="12"/>
        <item m="1" x="16"/>
        <item x="10"/>
        <item m="1" x="18"/>
        <item m="1" x="17"/>
      </items>
    </pivotField>
    <pivotField axis="axisRow" compact="0" outline="0" showAll="0" defaultSubtotal="0">
      <items count="28">
        <item x="1"/>
        <item m="1" x="25"/>
        <item x="15"/>
        <item x="0"/>
        <item x="2"/>
        <item x="3"/>
        <item m="1" x="23"/>
        <item x="4"/>
        <item x="5"/>
        <item x="6"/>
        <item m="1" x="22"/>
        <item x="8"/>
        <item m="1" x="27"/>
        <item m="1" x="16"/>
        <item m="1" x="20"/>
        <item m="1" x="26"/>
        <item x="12"/>
        <item x="11"/>
        <item m="1" x="21"/>
        <item x="13"/>
        <item x="14"/>
        <item m="1" x="24"/>
        <item m="1" x="18"/>
        <item m="1" x="19"/>
        <item m="1" x="17"/>
        <item x="9"/>
        <item x="7"/>
        <item x="10"/>
      </items>
    </pivotField>
    <pivotField compact="0" outline="0" showAll="0"/>
    <pivotField compact="0" outline="0" showAll="0"/>
    <pivotField compact="0" outline="0" showAll="0"/>
    <pivotField compact="0" outline="0" showAll="0"/>
    <pivotField axis="axisPage" compact="0" outline="0" showAll="0">
      <items count="13">
        <item m="1" x="5"/>
        <item m="1" x="2"/>
        <item m="1" x="10"/>
        <item m="1" x="6"/>
        <item m="1" x="8"/>
        <item m="1" x="7"/>
        <item x="0"/>
        <item m="1" x="4"/>
        <item m="1" x="3"/>
        <item m="1" x="9"/>
        <item m="1" x="11"/>
        <item x="1"/>
        <item t="default"/>
      </items>
    </pivotField>
    <pivotField compact="0" outline="0" showAll="0">
      <items count="9">
        <item x="4"/>
        <item x="2"/>
        <item x="3"/>
        <item x="5"/>
        <item x="6"/>
        <item x="0"/>
        <item x="1"/>
        <item x="7"/>
        <item t="default"/>
      </items>
    </pivotField>
  </pivotFields>
  <rowFields count="3">
    <field x="18"/>
    <field x="19"/>
    <field x="4"/>
  </rowFields>
  <rowItems count="16">
    <i>
      <x/>
      <x/>
      <x v="10"/>
    </i>
    <i>
      <x v="1"/>
      <x v="3"/>
      <x v="10"/>
    </i>
    <i>
      <x v="2"/>
      <x v="4"/>
      <x v="10"/>
    </i>
    <i>
      <x v="3"/>
      <x v="5"/>
      <x v="10"/>
    </i>
    <i>
      <x v="4"/>
      <x v="20"/>
      <x v="10"/>
    </i>
    <i>
      <x v="5"/>
      <x v="7"/>
      <x v="11"/>
    </i>
    <i>
      <x v="6"/>
      <x v="9"/>
      <x v="8"/>
    </i>
    <i>
      <x v="7"/>
      <x v="8"/>
      <x v="9"/>
    </i>
    <i>
      <x v="8"/>
      <x v="25"/>
      <x v="12"/>
    </i>
    <i>
      <x v="9"/>
      <x v="26"/>
      <x/>
    </i>
    <i>
      <x v="10"/>
      <x v="11"/>
      <x v="3"/>
    </i>
    <i>
      <x v="11"/>
      <x v="17"/>
      <x v="3"/>
    </i>
    <i>
      <x v="12"/>
      <x v="19"/>
      <x/>
    </i>
    <i>
      <x v="14"/>
      <x v="16"/>
      <x/>
    </i>
    <i>
      <x v="16"/>
      <x v="27"/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24" item="6" hier="-1"/>
  </pageFields>
  <dataFields count="3">
    <dataField name="Sum of Qty" fld="5" baseField="0" baseItem="0"/>
    <dataField name="Sum of Sub Cont.  Man-hours" fld="7" baseField="0" baseItem="0"/>
    <dataField name="Sum of Subcontract" fld="10" baseField="0" baseItem="0" numFmtId="41"/>
  </dataFields>
  <formats count="6">
    <format dxfId="5">
      <pivotArea outline="0" fieldPosition="0">
        <references count="1">
          <reference field="4294967294" count="1" selected="0">
            <x v="2"/>
          </reference>
        </references>
      </pivotArea>
    </format>
    <format dxfId="4">
      <pivotArea field="24" type="button" dataOnly="0" labelOnly="1" outline="0" axis="axisPage" fieldPosition="0"/>
    </format>
    <format dxfId="3">
      <pivotArea type="origin" dataOnly="0" labelOnly="1" outline="0" fieldPosition="0"/>
    </format>
    <format dxfId="2">
      <pivotArea field="18" type="button" dataOnly="0" labelOnly="1" outline="0" axis="axisRow" fieldPosition="0"/>
    </format>
    <format dxfId="1">
      <pivotArea dataOnly="0" labelOnly="1" outline="0" fieldPosition="0">
        <references count="1">
          <reference field="18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4"/>
            <x v="15"/>
            <x v="16"/>
            <x v="17"/>
            <x v="18"/>
          </reference>
        </references>
      </pivotArea>
    </format>
    <format dxfId="0">
      <pivotArea dataOnly="0" labelOnly="1" grandRow="1" outline="0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AFF2A-4696-4795-9D23-A2AB5F2601BA}">
  <dimension ref="A1:S108"/>
  <sheetViews>
    <sheetView showGridLines="0" showZeros="0" tabSelected="1" zoomScaleNormal="100" workbookViewId="0">
      <pane xSplit="3" ySplit="7" topLeftCell="D16" activePane="bottomRight" state="frozen"/>
      <selection pane="topRight" activeCell="D1" sqref="D1"/>
      <selection pane="bottomLeft" activeCell="A8" sqref="A8"/>
      <selection pane="bottomRight" activeCell="H16" sqref="H16"/>
    </sheetView>
  </sheetViews>
  <sheetFormatPr defaultColWidth="11.453125" defaultRowHeight="16" customHeight="1" x14ac:dyDescent="0.25"/>
  <cols>
    <col min="1" max="2" width="8.7265625" style="70" customWidth="1"/>
    <col min="3" max="3" width="45.1796875" style="70" customWidth="1"/>
    <col min="4" max="4" width="7.453125" style="72" customWidth="1"/>
    <col min="5" max="5" width="8.26953125" style="70" customWidth="1"/>
    <col min="6" max="6" width="10.7265625" style="70" bestFit="1" customWidth="1"/>
    <col min="7" max="7" width="10.7265625" style="70" customWidth="1"/>
    <col min="8" max="8" width="12.26953125" style="70" customWidth="1"/>
    <col min="9" max="9" width="17.54296875" style="70" customWidth="1"/>
    <col min="10" max="10" width="2.1796875" style="70" customWidth="1"/>
    <col min="11" max="11" width="17.54296875" style="72" customWidth="1"/>
    <col min="12" max="12" width="20.7265625" style="70" customWidth="1"/>
    <col min="13" max="14" width="17.54296875" style="70" customWidth="1"/>
    <col min="15" max="15" width="3.26953125" style="70" customWidth="1"/>
    <col min="16" max="19" width="17.54296875" style="70" customWidth="1"/>
    <col min="20" max="262" width="11.453125" style="70"/>
    <col min="263" max="263" width="7.7265625" style="70" customWidth="1"/>
    <col min="264" max="264" width="65.54296875" style="70" customWidth="1"/>
    <col min="265" max="265" width="7.453125" style="70" customWidth="1"/>
    <col min="266" max="266" width="8.26953125" style="70" customWidth="1"/>
    <col min="267" max="267" width="10.7265625" style="70" bestFit="1" customWidth="1"/>
    <col min="268" max="268" width="10.7265625" style="70" customWidth="1"/>
    <col min="269" max="269" width="12.26953125" style="70" customWidth="1"/>
    <col min="270" max="270" width="17.54296875" style="70" customWidth="1"/>
    <col min="271" max="271" width="17.453125" style="70" customWidth="1"/>
    <col min="272" max="518" width="11.453125" style="70"/>
    <col min="519" max="519" width="7.7265625" style="70" customWidth="1"/>
    <col min="520" max="520" width="65.54296875" style="70" customWidth="1"/>
    <col min="521" max="521" width="7.453125" style="70" customWidth="1"/>
    <col min="522" max="522" width="8.26953125" style="70" customWidth="1"/>
    <col min="523" max="523" width="10.7265625" style="70" bestFit="1" customWidth="1"/>
    <col min="524" max="524" width="10.7265625" style="70" customWidth="1"/>
    <col min="525" max="525" width="12.26953125" style="70" customWidth="1"/>
    <col min="526" max="526" width="17.54296875" style="70" customWidth="1"/>
    <col min="527" max="527" width="17.453125" style="70" customWidth="1"/>
    <col min="528" max="774" width="11.453125" style="70"/>
    <col min="775" max="775" width="7.7265625" style="70" customWidth="1"/>
    <col min="776" max="776" width="65.54296875" style="70" customWidth="1"/>
    <col min="777" max="777" width="7.453125" style="70" customWidth="1"/>
    <col min="778" max="778" width="8.26953125" style="70" customWidth="1"/>
    <col min="779" max="779" width="10.7265625" style="70" bestFit="1" customWidth="1"/>
    <col min="780" max="780" width="10.7265625" style="70" customWidth="1"/>
    <col min="781" max="781" width="12.26953125" style="70" customWidth="1"/>
    <col min="782" max="782" width="17.54296875" style="70" customWidth="1"/>
    <col min="783" max="783" width="17.453125" style="70" customWidth="1"/>
    <col min="784" max="1030" width="11.453125" style="70"/>
    <col min="1031" max="1031" width="7.7265625" style="70" customWidth="1"/>
    <col min="1032" max="1032" width="65.54296875" style="70" customWidth="1"/>
    <col min="1033" max="1033" width="7.453125" style="70" customWidth="1"/>
    <col min="1034" max="1034" width="8.26953125" style="70" customWidth="1"/>
    <col min="1035" max="1035" width="10.7265625" style="70" bestFit="1" customWidth="1"/>
    <col min="1036" max="1036" width="10.7265625" style="70" customWidth="1"/>
    <col min="1037" max="1037" width="12.26953125" style="70" customWidth="1"/>
    <col min="1038" max="1038" width="17.54296875" style="70" customWidth="1"/>
    <col min="1039" max="1039" width="17.453125" style="70" customWidth="1"/>
    <col min="1040" max="1286" width="11.453125" style="70"/>
    <col min="1287" max="1287" width="7.7265625" style="70" customWidth="1"/>
    <col min="1288" max="1288" width="65.54296875" style="70" customWidth="1"/>
    <col min="1289" max="1289" width="7.453125" style="70" customWidth="1"/>
    <col min="1290" max="1290" width="8.26953125" style="70" customWidth="1"/>
    <col min="1291" max="1291" width="10.7265625" style="70" bestFit="1" customWidth="1"/>
    <col min="1292" max="1292" width="10.7265625" style="70" customWidth="1"/>
    <col min="1293" max="1293" width="12.26953125" style="70" customWidth="1"/>
    <col min="1294" max="1294" width="17.54296875" style="70" customWidth="1"/>
    <col min="1295" max="1295" width="17.453125" style="70" customWidth="1"/>
    <col min="1296" max="1542" width="11.453125" style="70"/>
    <col min="1543" max="1543" width="7.7265625" style="70" customWidth="1"/>
    <col min="1544" max="1544" width="65.54296875" style="70" customWidth="1"/>
    <col min="1545" max="1545" width="7.453125" style="70" customWidth="1"/>
    <col min="1546" max="1546" width="8.26953125" style="70" customWidth="1"/>
    <col min="1547" max="1547" width="10.7265625" style="70" bestFit="1" customWidth="1"/>
    <col min="1548" max="1548" width="10.7265625" style="70" customWidth="1"/>
    <col min="1549" max="1549" width="12.26953125" style="70" customWidth="1"/>
    <col min="1550" max="1550" width="17.54296875" style="70" customWidth="1"/>
    <col min="1551" max="1551" width="17.453125" style="70" customWidth="1"/>
    <col min="1552" max="1798" width="11.453125" style="70"/>
    <col min="1799" max="1799" width="7.7265625" style="70" customWidth="1"/>
    <col min="1800" max="1800" width="65.54296875" style="70" customWidth="1"/>
    <col min="1801" max="1801" width="7.453125" style="70" customWidth="1"/>
    <col min="1802" max="1802" width="8.26953125" style="70" customWidth="1"/>
    <col min="1803" max="1803" width="10.7265625" style="70" bestFit="1" customWidth="1"/>
    <col min="1804" max="1804" width="10.7265625" style="70" customWidth="1"/>
    <col min="1805" max="1805" width="12.26953125" style="70" customWidth="1"/>
    <col min="1806" max="1806" width="17.54296875" style="70" customWidth="1"/>
    <col min="1807" max="1807" width="17.453125" style="70" customWidth="1"/>
    <col min="1808" max="2054" width="11.453125" style="70"/>
    <col min="2055" max="2055" width="7.7265625" style="70" customWidth="1"/>
    <col min="2056" max="2056" width="65.54296875" style="70" customWidth="1"/>
    <col min="2057" max="2057" width="7.453125" style="70" customWidth="1"/>
    <col min="2058" max="2058" width="8.26953125" style="70" customWidth="1"/>
    <col min="2059" max="2059" width="10.7265625" style="70" bestFit="1" customWidth="1"/>
    <col min="2060" max="2060" width="10.7265625" style="70" customWidth="1"/>
    <col min="2061" max="2061" width="12.26953125" style="70" customWidth="1"/>
    <col min="2062" max="2062" width="17.54296875" style="70" customWidth="1"/>
    <col min="2063" max="2063" width="17.453125" style="70" customWidth="1"/>
    <col min="2064" max="2310" width="11.453125" style="70"/>
    <col min="2311" max="2311" width="7.7265625" style="70" customWidth="1"/>
    <col min="2312" max="2312" width="65.54296875" style="70" customWidth="1"/>
    <col min="2313" max="2313" width="7.453125" style="70" customWidth="1"/>
    <col min="2314" max="2314" width="8.26953125" style="70" customWidth="1"/>
    <col min="2315" max="2315" width="10.7265625" style="70" bestFit="1" customWidth="1"/>
    <col min="2316" max="2316" width="10.7265625" style="70" customWidth="1"/>
    <col min="2317" max="2317" width="12.26953125" style="70" customWidth="1"/>
    <col min="2318" max="2318" width="17.54296875" style="70" customWidth="1"/>
    <col min="2319" max="2319" width="17.453125" style="70" customWidth="1"/>
    <col min="2320" max="2566" width="11.453125" style="70"/>
    <col min="2567" max="2567" width="7.7265625" style="70" customWidth="1"/>
    <col min="2568" max="2568" width="65.54296875" style="70" customWidth="1"/>
    <col min="2569" max="2569" width="7.453125" style="70" customWidth="1"/>
    <col min="2570" max="2570" width="8.26953125" style="70" customWidth="1"/>
    <col min="2571" max="2571" width="10.7265625" style="70" bestFit="1" customWidth="1"/>
    <col min="2572" max="2572" width="10.7265625" style="70" customWidth="1"/>
    <col min="2573" max="2573" width="12.26953125" style="70" customWidth="1"/>
    <col min="2574" max="2574" width="17.54296875" style="70" customWidth="1"/>
    <col min="2575" max="2575" width="17.453125" style="70" customWidth="1"/>
    <col min="2576" max="2822" width="11.453125" style="70"/>
    <col min="2823" max="2823" width="7.7265625" style="70" customWidth="1"/>
    <col min="2824" max="2824" width="65.54296875" style="70" customWidth="1"/>
    <col min="2825" max="2825" width="7.453125" style="70" customWidth="1"/>
    <col min="2826" max="2826" width="8.26953125" style="70" customWidth="1"/>
    <col min="2827" max="2827" width="10.7265625" style="70" bestFit="1" customWidth="1"/>
    <col min="2828" max="2828" width="10.7265625" style="70" customWidth="1"/>
    <col min="2829" max="2829" width="12.26953125" style="70" customWidth="1"/>
    <col min="2830" max="2830" width="17.54296875" style="70" customWidth="1"/>
    <col min="2831" max="2831" width="17.453125" style="70" customWidth="1"/>
    <col min="2832" max="3078" width="11.453125" style="70"/>
    <col min="3079" max="3079" width="7.7265625" style="70" customWidth="1"/>
    <col min="3080" max="3080" width="65.54296875" style="70" customWidth="1"/>
    <col min="3081" max="3081" width="7.453125" style="70" customWidth="1"/>
    <col min="3082" max="3082" width="8.26953125" style="70" customWidth="1"/>
    <col min="3083" max="3083" width="10.7265625" style="70" bestFit="1" customWidth="1"/>
    <col min="3084" max="3084" width="10.7265625" style="70" customWidth="1"/>
    <col min="3085" max="3085" width="12.26953125" style="70" customWidth="1"/>
    <col min="3086" max="3086" width="17.54296875" style="70" customWidth="1"/>
    <col min="3087" max="3087" width="17.453125" style="70" customWidth="1"/>
    <col min="3088" max="3334" width="11.453125" style="70"/>
    <col min="3335" max="3335" width="7.7265625" style="70" customWidth="1"/>
    <col min="3336" max="3336" width="65.54296875" style="70" customWidth="1"/>
    <col min="3337" max="3337" width="7.453125" style="70" customWidth="1"/>
    <col min="3338" max="3338" width="8.26953125" style="70" customWidth="1"/>
    <col min="3339" max="3339" width="10.7265625" style="70" bestFit="1" customWidth="1"/>
    <col min="3340" max="3340" width="10.7265625" style="70" customWidth="1"/>
    <col min="3341" max="3341" width="12.26953125" style="70" customWidth="1"/>
    <col min="3342" max="3342" width="17.54296875" style="70" customWidth="1"/>
    <col min="3343" max="3343" width="17.453125" style="70" customWidth="1"/>
    <col min="3344" max="3590" width="11.453125" style="70"/>
    <col min="3591" max="3591" width="7.7265625" style="70" customWidth="1"/>
    <col min="3592" max="3592" width="65.54296875" style="70" customWidth="1"/>
    <col min="3593" max="3593" width="7.453125" style="70" customWidth="1"/>
    <col min="3594" max="3594" width="8.26953125" style="70" customWidth="1"/>
    <col min="3595" max="3595" width="10.7265625" style="70" bestFit="1" customWidth="1"/>
    <col min="3596" max="3596" width="10.7265625" style="70" customWidth="1"/>
    <col min="3597" max="3597" width="12.26953125" style="70" customWidth="1"/>
    <col min="3598" max="3598" width="17.54296875" style="70" customWidth="1"/>
    <col min="3599" max="3599" width="17.453125" style="70" customWidth="1"/>
    <col min="3600" max="3846" width="11.453125" style="70"/>
    <col min="3847" max="3847" width="7.7265625" style="70" customWidth="1"/>
    <col min="3848" max="3848" width="65.54296875" style="70" customWidth="1"/>
    <col min="3849" max="3849" width="7.453125" style="70" customWidth="1"/>
    <col min="3850" max="3850" width="8.26953125" style="70" customWidth="1"/>
    <col min="3851" max="3851" width="10.7265625" style="70" bestFit="1" customWidth="1"/>
    <col min="3852" max="3852" width="10.7265625" style="70" customWidth="1"/>
    <col min="3853" max="3853" width="12.26953125" style="70" customWidth="1"/>
    <col min="3854" max="3854" width="17.54296875" style="70" customWidth="1"/>
    <col min="3855" max="3855" width="17.453125" style="70" customWidth="1"/>
    <col min="3856" max="4102" width="11.453125" style="70"/>
    <col min="4103" max="4103" width="7.7265625" style="70" customWidth="1"/>
    <col min="4104" max="4104" width="65.54296875" style="70" customWidth="1"/>
    <col min="4105" max="4105" width="7.453125" style="70" customWidth="1"/>
    <col min="4106" max="4106" width="8.26953125" style="70" customWidth="1"/>
    <col min="4107" max="4107" width="10.7265625" style="70" bestFit="1" customWidth="1"/>
    <col min="4108" max="4108" width="10.7265625" style="70" customWidth="1"/>
    <col min="4109" max="4109" width="12.26953125" style="70" customWidth="1"/>
    <col min="4110" max="4110" width="17.54296875" style="70" customWidth="1"/>
    <col min="4111" max="4111" width="17.453125" style="70" customWidth="1"/>
    <col min="4112" max="4358" width="11.453125" style="70"/>
    <col min="4359" max="4359" width="7.7265625" style="70" customWidth="1"/>
    <col min="4360" max="4360" width="65.54296875" style="70" customWidth="1"/>
    <col min="4361" max="4361" width="7.453125" style="70" customWidth="1"/>
    <col min="4362" max="4362" width="8.26953125" style="70" customWidth="1"/>
    <col min="4363" max="4363" width="10.7265625" style="70" bestFit="1" customWidth="1"/>
    <col min="4364" max="4364" width="10.7265625" style="70" customWidth="1"/>
    <col min="4365" max="4365" width="12.26953125" style="70" customWidth="1"/>
    <col min="4366" max="4366" width="17.54296875" style="70" customWidth="1"/>
    <col min="4367" max="4367" width="17.453125" style="70" customWidth="1"/>
    <col min="4368" max="4614" width="11.453125" style="70"/>
    <col min="4615" max="4615" width="7.7265625" style="70" customWidth="1"/>
    <col min="4616" max="4616" width="65.54296875" style="70" customWidth="1"/>
    <col min="4617" max="4617" width="7.453125" style="70" customWidth="1"/>
    <col min="4618" max="4618" width="8.26953125" style="70" customWidth="1"/>
    <col min="4619" max="4619" width="10.7265625" style="70" bestFit="1" customWidth="1"/>
    <col min="4620" max="4620" width="10.7265625" style="70" customWidth="1"/>
    <col min="4621" max="4621" width="12.26953125" style="70" customWidth="1"/>
    <col min="4622" max="4622" width="17.54296875" style="70" customWidth="1"/>
    <col min="4623" max="4623" width="17.453125" style="70" customWidth="1"/>
    <col min="4624" max="4870" width="11.453125" style="70"/>
    <col min="4871" max="4871" width="7.7265625" style="70" customWidth="1"/>
    <col min="4872" max="4872" width="65.54296875" style="70" customWidth="1"/>
    <col min="4873" max="4873" width="7.453125" style="70" customWidth="1"/>
    <col min="4874" max="4874" width="8.26953125" style="70" customWidth="1"/>
    <col min="4875" max="4875" width="10.7265625" style="70" bestFit="1" customWidth="1"/>
    <col min="4876" max="4876" width="10.7265625" style="70" customWidth="1"/>
    <col min="4877" max="4877" width="12.26953125" style="70" customWidth="1"/>
    <col min="4878" max="4878" width="17.54296875" style="70" customWidth="1"/>
    <col min="4879" max="4879" width="17.453125" style="70" customWidth="1"/>
    <col min="4880" max="5126" width="11.453125" style="70"/>
    <col min="5127" max="5127" width="7.7265625" style="70" customWidth="1"/>
    <col min="5128" max="5128" width="65.54296875" style="70" customWidth="1"/>
    <col min="5129" max="5129" width="7.453125" style="70" customWidth="1"/>
    <col min="5130" max="5130" width="8.26953125" style="70" customWidth="1"/>
    <col min="5131" max="5131" width="10.7265625" style="70" bestFit="1" customWidth="1"/>
    <col min="5132" max="5132" width="10.7265625" style="70" customWidth="1"/>
    <col min="5133" max="5133" width="12.26953125" style="70" customWidth="1"/>
    <col min="5134" max="5134" width="17.54296875" style="70" customWidth="1"/>
    <col min="5135" max="5135" width="17.453125" style="70" customWidth="1"/>
    <col min="5136" max="5382" width="11.453125" style="70"/>
    <col min="5383" max="5383" width="7.7265625" style="70" customWidth="1"/>
    <col min="5384" max="5384" width="65.54296875" style="70" customWidth="1"/>
    <col min="5385" max="5385" width="7.453125" style="70" customWidth="1"/>
    <col min="5386" max="5386" width="8.26953125" style="70" customWidth="1"/>
    <col min="5387" max="5387" width="10.7265625" style="70" bestFit="1" customWidth="1"/>
    <col min="5388" max="5388" width="10.7265625" style="70" customWidth="1"/>
    <col min="5389" max="5389" width="12.26953125" style="70" customWidth="1"/>
    <col min="5390" max="5390" width="17.54296875" style="70" customWidth="1"/>
    <col min="5391" max="5391" width="17.453125" style="70" customWidth="1"/>
    <col min="5392" max="5638" width="11.453125" style="70"/>
    <col min="5639" max="5639" width="7.7265625" style="70" customWidth="1"/>
    <col min="5640" max="5640" width="65.54296875" style="70" customWidth="1"/>
    <col min="5641" max="5641" width="7.453125" style="70" customWidth="1"/>
    <col min="5642" max="5642" width="8.26953125" style="70" customWidth="1"/>
    <col min="5643" max="5643" width="10.7265625" style="70" bestFit="1" customWidth="1"/>
    <col min="5644" max="5644" width="10.7265625" style="70" customWidth="1"/>
    <col min="5645" max="5645" width="12.26953125" style="70" customWidth="1"/>
    <col min="5646" max="5646" width="17.54296875" style="70" customWidth="1"/>
    <col min="5647" max="5647" width="17.453125" style="70" customWidth="1"/>
    <col min="5648" max="5894" width="11.453125" style="70"/>
    <col min="5895" max="5895" width="7.7265625" style="70" customWidth="1"/>
    <col min="5896" max="5896" width="65.54296875" style="70" customWidth="1"/>
    <col min="5897" max="5897" width="7.453125" style="70" customWidth="1"/>
    <col min="5898" max="5898" width="8.26953125" style="70" customWidth="1"/>
    <col min="5899" max="5899" width="10.7265625" style="70" bestFit="1" customWidth="1"/>
    <col min="5900" max="5900" width="10.7265625" style="70" customWidth="1"/>
    <col min="5901" max="5901" width="12.26953125" style="70" customWidth="1"/>
    <col min="5902" max="5902" width="17.54296875" style="70" customWidth="1"/>
    <col min="5903" max="5903" width="17.453125" style="70" customWidth="1"/>
    <col min="5904" max="6150" width="11.453125" style="70"/>
    <col min="6151" max="6151" width="7.7265625" style="70" customWidth="1"/>
    <col min="6152" max="6152" width="65.54296875" style="70" customWidth="1"/>
    <col min="6153" max="6153" width="7.453125" style="70" customWidth="1"/>
    <col min="6154" max="6154" width="8.26953125" style="70" customWidth="1"/>
    <col min="6155" max="6155" width="10.7265625" style="70" bestFit="1" customWidth="1"/>
    <col min="6156" max="6156" width="10.7265625" style="70" customWidth="1"/>
    <col min="6157" max="6157" width="12.26953125" style="70" customWidth="1"/>
    <col min="6158" max="6158" width="17.54296875" style="70" customWidth="1"/>
    <col min="6159" max="6159" width="17.453125" style="70" customWidth="1"/>
    <col min="6160" max="6406" width="11.453125" style="70"/>
    <col min="6407" max="6407" width="7.7265625" style="70" customWidth="1"/>
    <col min="6408" max="6408" width="65.54296875" style="70" customWidth="1"/>
    <col min="6409" max="6409" width="7.453125" style="70" customWidth="1"/>
    <col min="6410" max="6410" width="8.26953125" style="70" customWidth="1"/>
    <col min="6411" max="6411" width="10.7265625" style="70" bestFit="1" customWidth="1"/>
    <col min="6412" max="6412" width="10.7265625" style="70" customWidth="1"/>
    <col min="6413" max="6413" width="12.26953125" style="70" customWidth="1"/>
    <col min="6414" max="6414" width="17.54296875" style="70" customWidth="1"/>
    <col min="6415" max="6415" width="17.453125" style="70" customWidth="1"/>
    <col min="6416" max="6662" width="11.453125" style="70"/>
    <col min="6663" max="6663" width="7.7265625" style="70" customWidth="1"/>
    <col min="6664" max="6664" width="65.54296875" style="70" customWidth="1"/>
    <col min="6665" max="6665" width="7.453125" style="70" customWidth="1"/>
    <col min="6666" max="6666" width="8.26953125" style="70" customWidth="1"/>
    <col min="6667" max="6667" width="10.7265625" style="70" bestFit="1" customWidth="1"/>
    <col min="6668" max="6668" width="10.7265625" style="70" customWidth="1"/>
    <col min="6669" max="6669" width="12.26953125" style="70" customWidth="1"/>
    <col min="6670" max="6670" width="17.54296875" style="70" customWidth="1"/>
    <col min="6671" max="6671" width="17.453125" style="70" customWidth="1"/>
    <col min="6672" max="6918" width="11.453125" style="70"/>
    <col min="6919" max="6919" width="7.7265625" style="70" customWidth="1"/>
    <col min="6920" max="6920" width="65.54296875" style="70" customWidth="1"/>
    <col min="6921" max="6921" width="7.453125" style="70" customWidth="1"/>
    <col min="6922" max="6922" width="8.26953125" style="70" customWidth="1"/>
    <col min="6923" max="6923" width="10.7265625" style="70" bestFit="1" customWidth="1"/>
    <col min="6924" max="6924" width="10.7265625" style="70" customWidth="1"/>
    <col min="6925" max="6925" width="12.26953125" style="70" customWidth="1"/>
    <col min="6926" max="6926" width="17.54296875" style="70" customWidth="1"/>
    <col min="6927" max="6927" width="17.453125" style="70" customWidth="1"/>
    <col min="6928" max="7174" width="11.453125" style="70"/>
    <col min="7175" max="7175" width="7.7265625" style="70" customWidth="1"/>
    <col min="7176" max="7176" width="65.54296875" style="70" customWidth="1"/>
    <col min="7177" max="7177" width="7.453125" style="70" customWidth="1"/>
    <col min="7178" max="7178" width="8.26953125" style="70" customWidth="1"/>
    <col min="7179" max="7179" width="10.7265625" style="70" bestFit="1" customWidth="1"/>
    <col min="7180" max="7180" width="10.7265625" style="70" customWidth="1"/>
    <col min="7181" max="7181" width="12.26953125" style="70" customWidth="1"/>
    <col min="7182" max="7182" width="17.54296875" style="70" customWidth="1"/>
    <col min="7183" max="7183" width="17.453125" style="70" customWidth="1"/>
    <col min="7184" max="7430" width="11.453125" style="70"/>
    <col min="7431" max="7431" width="7.7265625" style="70" customWidth="1"/>
    <col min="7432" max="7432" width="65.54296875" style="70" customWidth="1"/>
    <col min="7433" max="7433" width="7.453125" style="70" customWidth="1"/>
    <col min="7434" max="7434" width="8.26953125" style="70" customWidth="1"/>
    <col min="7435" max="7435" width="10.7265625" style="70" bestFit="1" customWidth="1"/>
    <col min="7436" max="7436" width="10.7265625" style="70" customWidth="1"/>
    <col min="7437" max="7437" width="12.26953125" style="70" customWidth="1"/>
    <col min="7438" max="7438" width="17.54296875" style="70" customWidth="1"/>
    <col min="7439" max="7439" width="17.453125" style="70" customWidth="1"/>
    <col min="7440" max="7686" width="11.453125" style="70"/>
    <col min="7687" max="7687" width="7.7265625" style="70" customWidth="1"/>
    <col min="7688" max="7688" width="65.54296875" style="70" customWidth="1"/>
    <col min="7689" max="7689" width="7.453125" style="70" customWidth="1"/>
    <col min="7690" max="7690" width="8.26953125" style="70" customWidth="1"/>
    <col min="7691" max="7691" width="10.7265625" style="70" bestFit="1" customWidth="1"/>
    <col min="7692" max="7692" width="10.7265625" style="70" customWidth="1"/>
    <col min="7693" max="7693" width="12.26953125" style="70" customWidth="1"/>
    <col min="7694" max="7694" width="17.54296875" style="70" customWidth="1"/>
    <col min="7695" max="7695" width="17.453125" style="70" customWidth="1"/>
    <col min="7696" max="7942" width="11.453125" style="70"/>
    <col min="7943" max="7943" width="7.7265625" style="70" customWidth="1"/>
    <col min="7944" max="7944" width="65.54296875" style="70" customWidth="1"/>
    <col min="7945" max="7945" width="7.453125" style="70" customWidth="1"/>
    <col min="7946" max="7946" width="8.26953125" style="70" customWidth="1"/>
    <col min="7947" max="7947" width="10.7265625" style="70" bestFit="1" customWidth="1"/>
    <col min="7948" max="7948" width="10.7265625" style="70" customWidth="1"/>
    <col min="7949" max="7949" width="12.26953125" style="70" customWidth="1"/>
    <col min="7950" max="7950" width="17.54296875" style="70" customWidth="1"/>
    <col min="7951" max="7951" width="17.453125" style="70" customWidth="1"/>
    <col min="7952" max="8198" width="11.453125" style="70"/>
    <col min="8199" max="8199" width="7.7265625" style="70" customWidth="1"/>
    <col min="8200" max="8200" width="65.54296875" style="70" customWidth="1"/>
    <col min="8201" max="8201" width="7.453125" style="70" customWidth="1"/>
    <col min="8202" max="8202" width="8.26953125" style="70" customWidth="1"/>
    <col min="8203" max="8203" width="10.7265625" style="70" bestFit="1" customWidth="1"/>
    <col min="8204" max="8204" width="10.7265625" style="70" customWidth="1"/>
    <col min="8205" max="8205" width="12.26953125" style="70" customWidth="1"/>
    <col min="8206" max="8206" width="17.54296875" style="70" customWidth="1"/>
    <col min="8207" max="8207" width="17.453125" style="70" customWidth="1"/>
    <col min="8208" max="8454" width="11.453125" style="70"/>
    <col min="8455" max="8455" width="7.7265625" style="70" customWidth="1"/>
    <col min="8456" max="8456" width="65.54296875" style="70" customWidth="1"/>
    <col min="8457" max="8457" width="7.453125" style="70" customWidth="1"/>
    <col min="8458" max="8458" width="8.26953125" style="70" customWidth="1"/>
    <col min="8459" max="8459" width="10.7265625" style="70" bestFit="1" customWidth="1"/>
    <col min="8460" max="8460" width="10.7265625" style="70" customWidth="1"/>
    <col min="8461" max="8461" width="12.26953125" style="70" customWidth="1"/>
    <col min="8462" max="8462" width="17.54296875" style="70" customWidth="1"/>
    <col min="8463" max="8463" width="17.453125" style="70" customWidth="1"/>
    <col min="8464" max="8710" width="11.453125" style="70"/>
    <col min="8711" max="8711" width="7.7265625" style="70" customWidth="1"/>
    <col min="8712" max="8712" width="65.54296875" style="70" customWidth="1"/>
    <col min="8713" max="8713" width="7.453125" style="70" customWidth="1"/>
    <col min="8714" max="8714" width="8.26953125" style="70" customWidth="1"/>
    <col min="8715" max="8715" width="10.7265625" style="70" bestFit="1" customWidth="1"/>
    <col min="8716" max="8716" width="10.7265625" style="70" customWidth="1"/>
    <col min="8717" max="8717" width="12.26953125" style="70" customWidth="1"/>
    <col min="8718" max="8718" width="17.54296875" style="70" customWidth="1"/>
    <col min="8719" max="8719" width="17.453125" style="70" customWidth="1"/>
    <col min="8720" max="8966" width="11.453125" style="70"/>
    <col min="8967" max="8967" width="7.7265625" style="70" customWidth="1"/>
    <col min="8968" max="8968" width="65.54296875" style="70" customWidth="1"/>
    <col min="8969" max="8969" width="7.453125" style="70" customWidth="1"/>
    <col min="8970" max="8970" width="8.26953125" style="70" customWidth="1"/>
    <col min="8971" max="8971" width="10.7265625" style="70" bestFit="1" customWidth="1"/>
    <col min="8972" max="8972" width="10.7265625" style="70" customWidth="1"/>
    <col min="8973" max="8973" width="12.26953125" style="70" customWidth="1"/>
    <col min="8974" max="8974" width="17.54296875" style="70" customWidth="1"/>
    <col min="8975" max="8975" width="17.453125" style="70" customWidth="1"/>
    <col min="8976" max="9222" width="11.453125" style="70"/>
    <col min="9223" max="9223" width="7.7265625" style="70" customWidth="1"/>
    <col min="9224" max="9224" width="65.54296875" style="70" customWidth="1"/>
    <col min="9225" max="9225" width="7.453125" style="70" customWidth="1"/>
    <col min="9226" max="9226" width="8.26953125" style="70" customWidth="1"/>
    <col min="9227" max="9227" width="10.7265625" style="70" bestFit="1" customWidth="1"/>
    <col min="9228" max="9228" width="10.7265625" style="70" customWidth="1"/>
    <col min="9229" max="9229" width="12.26953125" style="70" customWidth="1"/>
    <col min="9230" max="9230" width="17.54296875" style="70" customWidth="1"/>
    <col min="9231" max="9231" width="17.453125" style="70" customWidth="1"/>
    <col min="9232" max="9478" width="11.453125" style="70"/>
    <col min="9479" max="9479" width="7.7265625" style="70" customWidth="1"/>
    <col min="9480" max="9480" width="65.54296875" style="70" customWidth="1"/>
    <col min="9481" max="9481" width="7.453125" style="70" customWidth="1"/>
    <col min="9482" max="9482" width="8.26953125" style="70" customWidth="1"/>
    <col min="9483" max="9483" width="10.7265625" style="70" bestFit="1" customWidth="1"/>
    <col min="9484" max="9484" width="10.7265625" style="70" customWidth="1"/>
    <col min="9485" max="9485" width="12.26953125" style="70" customWidth="1"/>
    <col min="9486" max="9486" width="17.54296875" style="70" customWidth="1"/>
    <col min="9487" max="9487" width="17.453125" style="70" customWidth="1"/>
    <col min="9488" max="9734" width="11.453125" style="70"/>
    <col min="9735" max="9735" width="7.7265625" style="70" customWidth="1"/>
    <col min="9736" max="9736" width="65.54296875" style="70" customWidth="1"/>
    <col min="9737" max="9737" width="7.453125" style="70" customWidth="1"/>
    <col min="9738" max="9738" width="8.26953125" style="70" customWidth="1"/>
    <col min="9739" max="9739" width="10.7265625" style="70" bestFit="1" customWidth="1"/>
    <col min="9740" max="9740" width="10.7265625" style="70" customWidth="1"/>
    <col min="9741" max="9741" width="12.26953125" style="70" customWidth="1"/>
    <col min="9742" max="9742" width="17.54296875" style="70" customWidth="1"/>
    <col min="9743" max="9743" width="17.453125" style="70" customWidth="1"/>
    <col min="9744" max="9990" width="11.453125" style="70"/>
    <col min="9991" max="9991" width="7.7265625" style="70" customWidth="1"/>
    <col min="9992" max="9992" width="65.54296875" style="70" customWidth="1"/>
    <col min="9993" max="9993" width="7.453125" style="70" customWidth="1"/>
    <col min="9994" max="9994" width="8.26953125" style="70" customWidth="1"/>
    <col min="9995" max="9995" width="10.7265625" style="70" bestFit="1" customWidth="1"/>
    <col min="9996" max="9996" width="10.7265625" style="70" customWidth="1"/>
    <col min="9997" max="9997" width="12.26953125" style="70" customWidth="1"/>
    <col min="9998" max="9998" width="17.54296875" style="70" customWidth="1"/>
    <col min="9999" max="9999" width="17.453125" style="70" customWidth="1"/>
    <col min="10000" max="10246" width="11.453125" style="70"/>
    <col min="10247" max="10247" width="7.7265625" style="70" customWidth="1"/>
    <col min="10248" max="10248" width="65.54296875" style="70" customWidth="1"/>
    <col min="10249" max="10249" width="7.453125" style="70" customWidth="1"/>
    <col min="10250" max="10250" width="8.26953125" style="70" customWidth="1"/>
    <col min="10251" max="10251" width="10.7265625" style="70" bestFit="1" customWidth="1"/>
    <col min="10252" max="10252" width="10.7265625" style="70" customWidth="1"/>
    <col min="10253" max="10253" width="12.26953125" style="70" customWidth="1"/>
    <col min="10254" max="10254" width="17.54296875" style="70" customWidth="1"/>
    <col min="10255" max="10255" width="17.453125" style="70" customWidth="1"/>
    <col min="10256" max="10502" width="11.453125" style="70"/>
    <col min="10503" max="10503" width="7.7265625" style="70" customWidth="1"/>
    <col min="10504" max="10504" width="65.54296875" style="70" customWidth="1"/>
    <col min="10505" max="10505" width="7.453125" style="70" customWidth="1"/>
    <col min="10506" max="10506" width="8.26953125" style="70" customWidth="1"/>
    <col min="10507" max="10507" width="10.7265625" style="70" bestFit="1" customWidth="1"/>
    <col min="10508" max="10508" width="10.7265625" style="70" customWidth="1"/>
    <col min="10509" max="10509" width="12.26953125" style="70" customWidth="1"/>
    <col min="10510" max="10510" width="17.54296875" style="70" customWidth="1"/>
    <col min="10511" max="10511" width="17.453125" style="70" customWidth="1"/>
    <col min="10512" max="10758" width="11.453125" style="70"/>
    <col min="10759" max="10759" width="7.7265625" style="70" customWidth="1"/>
    <col min="10760" max="10760" width="65.54296875" style="70" customWidth="1"/>
    <col min="10761" max="10761" width="7.453125" style="70" customWidth="1"/>
    <col min="10762" max="10762" width="8.26953125" style="70" customWidth="1"/>
    <col min="10763" max="10763" width="10.7265625" style="70" bestFit="1" customWidth="1"/>
    <col min="10764" max="10764" width="10.7265625" style="70" customWidth="1"/>
    <col min="10765" max="10765" width="12.26953125" style="70" customWidth="1"/>
    <col min="10766" max="10766" width="17.54296875" style="70" customWidth="1"/>
    <col min="10767" max="10767" width="17.453125" style="70" customWidth="1"/>
    <col min="10768" max="11014" width="11.453125" style="70"/>
    <col min="11015" max="11015" width="7.7265625" style="70" customWidth="1"/>
    <col min="11016" max="11016" width="65.54296875" style="70" customWidth="1"/>
    <col min="11017" max="11017" width="7.453125" style="70" customWidth="1"/>
    <col min="11018" max="11018" width="8.26953125" style="70" customWidth="1"/>
    <col min="11019" max="11019" width="10.7265625" style="70" bestFit="1" customWidth="1"/>
    <col min="11020" max="11020" width="10.7265625" style="70" customWidth="1"/>
    <col min="11021" max="11021" width="12.26953125" style="70" customWidth="1"/>
    <col min="11022" max="11022" width="17.54296875" style="70" customWidth="1"/>
    <col min="11023" max="11023" width="17.453125" style="70" customWidth="1"/>
    <col min="11024" max="11270" width="11.453125" style="70"/>
    <col min="11271" max="11271" width="7.7265625" style="70" customWidth="1"/>
    <col min="11272" max="11272" width="65.54296875" style="70" customWidth="1"/>
    <col min="11273" max="11273" width="7.453125" style="70" customWidth="1"/>
    <col min="11274" max="11274" width="8.26953125" style="70" customWidth="1"/>
    <col min="11275" max="11275" width="10.7265625" style="70" bestFit="1" customWidth="1"/>
    <col min="11276" max="11276" width="10.7265625" style="70" customWidth="1"/>
    <col min="11277" max="11277" width="12.26953125" style="70" customWidth="1"/>
    <col min="11278" max="11278" width="17.54296875" style="70" customWidth="1"/>
    <col min="11279" max="11279" width="17.453125" style="70" customWidth="1"/>
    <col min="11280" max="11526" width="11.453125" style="70"/>
    <col min="11527" max="11527" width="7.7265625" style="70" customWidth="1"/>
    <col min="11528" max="11528" width="65.54296875" style="70" customWidth="1"/>
    <col min="11529" max="11529" width="7.453125" style="70" customWidth="1"/>
    <col min="11530" max="11530" width="8.26953125" style="70" customWidth="1"/>
    <col min="11531" max="11531" width="10.7265625" style="70" bestFit="1" customWidth="1"/>
    <col min="11532" max="11532" width="10.7265625" style="70" customWidth="1"/>
    <col min="11533" max="11533" width="12.26953125" style="70" customWidth="1"/>
    <col min="11534" max="11534" width="17.54296875" style="70" customWidth="1"/>
    <col min="11535" max="11535" width="17.453125" style="70" customWidth="1"/>
    <col min="11536" max="11782" width="11.453125" style="70"/>
    <col min="11783" max="11783" width="7.7265625" style="70" customWidth="1"/>
    <col min="11784" max="11784" width="65.54296875" style="70" customWidth="1"/>
    <col min="11785" max="11785" width="7.453125" style="70" customWidth="1"/>
    <col min="11786" max="11786" width="8.26953125" style="70" customWidth="1"/>
    <col min="11787" max="11787" width="10.7265625" style="70" bestFit="1" customWidth="1"/>
    <col min="11788" max="11788" width="10.7265625" style="70" customWidth="1"/>
    <col min="11789" max="11789" width="12.26953125" style="70" customWidth="1"/>
    <col min="11790" max="11790" width="17.54296875" style="70" customWidth="1"/>
    <col min="11791" max="11791" width="17.453125" style="70" customWidth="1"/>
    <col min="11792" max="12038" width="11.453125" style="70"/>
    <col min="12039" max="12039" width="7.7265625" style="70" customWidth="1"/>
    <col min="12040" max="12040" width="65.54296875" style="70" customWidth="1"/>
    <col min="12041" max="12041" width="7.453125" style="70" customWidth="1"/>
    <col min="12042" max="12042" width="8.26953125" style="70" customWidth="1"/>
    <col min="12043" max="12043" width="10.7265625" style="70" bestFit="1" customWidth="1"/>
    <col min="12044" max="12044" width="10.7265625" style="70" customWidth="1"/>
    <col min="12045" max="12045" width="12.26953125" style="70" customWidth="1"/>
    <col min="12046" max="12046" width="17.54296875" style="70" customWidth="1"/>
    <col min="12047" max="12047" width="17.453125" style="70" customWidth="1"/>
    <col min="12048" max="12294" width="11.453125" style="70"/>
    <col min="12295" max="12295" width="7.7265625" style="70" customWidth="1"/>
    <col min="12296" max="12296" width="65.54296875" style="70" customWidth="1"/>
    <col min="12297" max="12297" width="7.453125" style="70" customWidth="1"/>
    <col min="12298" max="12298" width="8.26953125" style="70" customWidth="1"/>
    <col min="12299" max="12299" width="10.7265625" style="70" bestFit="1" customWidth="1"/>
    <col min="12300" max="12300" width="10.7265625" style="70" customWidth="1"/>
    <col min="12301" max="12301" width="12.26953125" style="70" customWidth="1"/>
    <col min="12302" max="12302" width="17.54296875" style="70" customWidth="1"/>
    <col min="12303" max="12303" width="17.453125" style="70" customWidth="1"/>
    <col min="12304" max="12550" width="11.453125" style="70"/>
    <col min="12551" max="12551" width="7.7265625" style="70" customWidth="1"/>
    <col min="12552" max="12552" width="65.54296875" style="70" customWidth="1"/>
    <col min="12553" max="12553" width="7.453125" style="70" customWidth="1"/>
    <col min="12554" max="12554" width="8.26953125" style="70" customWidth="1"/>
    <col min="12555" max="12555" width="10.7265625" style="70" bestFit="1" customWidth="1"/>
    <col min="12556" max="12556" width="10.7265625" style="70" customWidth="1"/>
    <col min="12557" max="12557" width="12.26953125" style="70" customWidth="1"/>
    <col min="12558" max="12558" width="17.54296875" style="70" customWidth="1"/>
    <col min="12559" max="12559" width="17.453125" style="70" customWidth="1"/>
    <col min="12560" max="12806" width="11.453125" style="70"/>
    <col min="12807" max="12807" width="7.7265625" style="70" customWidth="1"/>
    <col min="12808" max="12808" width="65.54296875" style="70" customWidth="1"/>
    <col min="12809" max="12809" width="7.453125" style="70" customWidth="1"/>
    <col min="12810" max="12810" width="8.26953125" style="70" customWidth="1"/>
    <col min="12811" max="12811" width="10.7265625" style="70" bestFit="1" customWidth="1"/>
    <col min="12812" max="12812" width="10.7265625" style="70" customWidth="1"/>
    <col min="12813" max="12813" width="12.26953125" style="70" customWidth="1"/>
    <col min="12814" max="12814" width="17.54296875" style="70" customWidth="1"/>
    <col min="12815" max="12815" width="17.453125" style="70" customWidth="1"/>
    <col min="12816" max="13062" width="11.453125" style="70"/>
    <col min="13063" max="13063" width="7.7265625" style="70" customWidth="1"/>
    <col min="13064" max="13064" width="65.54296875" style="70" customWidth="1"/>
    <col min="13065" max="13065" width="7.453125" style="70" customWidth="1"/>
    <col min="13066" max="13066" width="8.26953125" style="70" customWidth="1"/>
    <col min="13067" max="13067" width="10.7265625" style="70" bestFit="1" customWidth="1"/>
    <col min="13068" max="13068" width="10.7265625" style="70" customWidth="1"/>
    <col min="13069" max="13069" width="12.26953125" style="70" customWidth="1"/>
    <col min="13070" max="13070" width="17.54296875" style="70" customWidth="1"/>
    <col min="13071" max="13071" width="17.453125" style="70" customWidth="1"/>
    <col min="13072" max="13318" width="11.453125" style="70"/>
    <col min="13319" max="13319" width="7.7265625" style="70" customWidth="1"/>
    <col min="13320" max="13320" width="65.54296875" style="70" customWidth="1"/>
    <col min="13321" max="13321" width="7.453125" style="70" customWidth="1"/>
    <col min="13322" max="13322" width="8.26953125" style="70" customWidth="1"/>
    <col min="13323" max="13323" width="10.7265625" style="70" bestFit="1" customWidth="1"/>
    <col min="13324" max="13324" width="10.7265625" style="70" customWidth="1"/>
    <col min="13325" max="13325" width="12.26953125" style="70" customWidth="1"/>
    <col min="13326" max="13326" width="17.54296875" style="70" customWidth="1"/>
    <col min="13327" max="13327" width="17.453125" style="70" customWidth="1"/>
    <col min="13328" max="13574" width="11.453125" style="70"/>
    <col min="13575" max="13575" width="7.7265625" style="70" customWidth="1"/>
    <col min="13576" max="13576" width="65.54296875" style="70" customWidth="1"/>
    <col min="13577" max="13577" width="7.453125" style="70" customWidth="1"/>
    <col min="13578" max="13578" width="8.26953125" style="70" customWidth="1"/>
    <col min="13579" max="13579" width="10.7265625" style="70" bestFit="1" customWidth="1"/>
    <col min="13580" max="13580" width="10.7265625" style="70" customWidth="1"/>
    <col min="13581" max="13581" width="12.26953125" style="70" customWidth="1"/>
    <col min="13582" max="13582" width="17.54296875" style="70" customWidth="1"/>
    <col min="13583" max="13583" width="17.453125" style="70" customWidth="1"/>
    <col min="13584" max="13830" width="11.453125" style="70"/>
    <col min="13831" max="13831" width="7.7265625" style="70" customWidth="1"/>
    <col min="13832" max="13832" width="65.54296875" style="70" customWidth="1"/>
    <col min="13833" max="13833" width="7.453125" style="70" customWidth="1"/>
    <col min="13834" max="13834" width="8.26953125" style="70" customWidth="1"/>
    <col min="13835" max="13835" width="10.7265625" style="70" bestFit="1" customWidth="1"/>
    <col min="13836" max="13836" width="10.7265625" style="70" customWidth="1"/>
    <col min="13837" max="13837" width="12.26953125" style="70" customWidth="1"/>
    <col min="13838" max="13838" width="17.54296875" style="70" customWidth="1"/>
    <col min="13839" max="13839" width="17.453125" style="70" customWidth="1"/>
    <col min="13840" max="14086" width="11.453125" style="70"/>
    <col min="14087" max="14087" width="7.7265625" style="70" customWidth="1"/>
    <col min="14088" max="14088" width="65.54296875" style="70" customWidth="1"/>
    <col min="14089" max="14089" width="7.453125" style="70" customWidth="1"/>
    <col min="14090" max="14090" width="8.26953125" style="70" customWidth="1"/>
    <col min="14091" max="14091" width="10.7265625" style="70" bestFit="1" customWidth="1"/>
    <col min="14092" max="14092" width="10.7265625" style="70" customWidth="1"/>
    <col min="14093" max="14093" width="12.26953125" style="70" customWidth="1"/>
    <col min="14094" max="14094" width="17.54296875" style="70" customWidth="1"/>
    <col min="14095" max="14095" width="17.453125" style="70" customWidth="1"/>
    <col min="14096" max="14342" width="11.453125" style="70"/>
    <col min="14343" max="14343" width="7.7265625" style="70" customWidth="1"/>
    <col min="14344" max="14344" width="65.54296875" style="70" customWidth="1"/>
    <col min="14345" max="14345" width="7.453125" style="70" customWidth="1"/>
    <col min="14346" max="14346" width="8.26953125" style="70" customWidth="1"/>
    <col min="14347" max="14347" width="10.7265625" style="70" bestFit="1" customWidth="1"/>
    <col min="14348" max="14348" width="10.7265625" style="70" customWidth="1"/>
    <col min="14349" max="14349" width="12.26953125" style="70" customWidth="1"/>
    <col min="14350" max="14350" width="17.54296875" style="70" customWidth="1"/>
    <col min="14351" max="14351" width="17.453125" style="70" customWidth="1"/>
    <col min="14352" max="14598" width="11.453125" style="70"/>
    <col min="14599" max="14599" width="7.7265625" style="70" customWidth="1"/>
    <col min="14600" max="14600" width="65.54296875" style="70" customWidth="1"/>
    <col min="14601" max="14601" width="7.453125" style="70" customWidth="1"/>
    <col min="14602" max="14602" width="8.26953125" style="70" customWidth="1"/>
    <col min="14603" max="14603" width="10.7265625" style="70" bestFit="1" customWidth="1"/>
    <col min="14604" max="14604" width="10.7265625" style="70" customWidth="1"/>
    <col min="14605" max="14605" width="12.26953125" style="70" customWidth="1"/>
    <col min="14606" max="14606" width="17.54296875" style="70" customWidth="1"/>
    <col min="14607" max="14607" width="17.453125" style="70" customWidth="1"/>
    <col min="14608" max="14854" width="11.453125" style="70"/>
    <col min="14855" max="14855" width="7.7265625" style="70" customWidth="1"/>
    <col min="14856" max="14856" width="65.54296875" style="70" customWidth="1"/>
    <col min="14857" max="14857" width="7.453125" style="70" customWidth="1"/>
    <col min="14858" max="14858" width="8.26953125" style="70" customWidth="1"/>
    <col min="14859" max="14859" width="10.7265625" style="70" bestFit="1" customWidth="1"/>
    <col min="14860" max="14860" width="10.7265625" style="70" customWidth="1"/>
    <col min="14861" max="14861" width="12.26953125" style="70" customWidth="1"/>
    <col min="14862" max="14862" width="17.54296875" style="70" customWidth="1"/>
    <col min="14863" max="14863" width="17.453125" style="70" customWidth="1"/>
    <col min="14864" max="15110" width="11.453125" style="70"/>
    <col min="15111" max="15111" width="7.7265625" style="70" customWidth="1"/>
    <col min="15112" max="15112" width="65.54296875" style="70" customWidth="1"/>
    <col min="15113" max="15113" width="7.453125" style="70" customWidth="1"/>
    <col min="15114" max="15114" width="8.26953125" style="70" customWidth="1"/>
    <col min="15115" max="15115" width="10.7265625" style="70" bestFit="1" customWidth="1"/>
    <col min="15116" max="15116" width="10.7265625" style="70" customWidth="1"/>
    <col min="15117" max="15117" width="12.26953125" style="70" customWidth="1"/>
    <col min="15118" max="15118" width="17.54296875" style="70" customWidth="1"/>
    <col min="15119" max="15119" width="17.453125" style="70" customWidth="1"/>
    <col min="15120" max="15366" width="11.453125" style="70"/>
    <col min="15367" max="15367" width="7.7265625" style="70" customWidth="1"/>
    <col min="15368" max="15368" width="65.54296875" style="70" customWidth="1"/>
    <col min="15369" max="15369" width="7.453125" style="70" customWidth="1"/>
    <col min="15370" max="15370" width="8.26953125" style="70" customWidth="1"/>
    <col min="15371" max="15371" width="10.7265625" style="70" bestFit="1" customWidth="1"/>
    <col min="15372" max="15372" width="10.7265625" style="70" customWidth="1"/>
    <col min="15373" max="15373" width="12.26953125" style="70" customWidth="1"/>
    <col min="15374" max="15374" width="17.54296875" style="70" customWidth="1"/>
    <col min="15375" max="15375" width="17.453125" style="70" customWidth="1"/>
    <col min="15376" max="15622" width="11.453125" style="70"/>
    <col min="15623" max="15623" width="7.7265625" style="70" customWidth="1"/>
    <col min="15624" max="15624" width="65.54296875" style="70" customWidth="1"/>
    <col min="15625" max="15625" width="7.453125" style="70" customWidth="1"/>
    <col min="15626" max="15626" width="8.26953125" style="70" customWidth="1"/>
    <col min="15627" max="15627" width="10.7265625" style="70" bestFit="1" customWidth="1"/>
    <col min="15628" max="15628" width="10.7265625" style="70" customWidth="1"/>
    <col min="15629" max="15629" width="12.26953125" style="70" customWidth="1"/>
    <col min="15630" max="15630" width="17.54296875" style="70" customWidth="1"/>
    <col min="15631" max="15631" width="17.453125" style="70" customWidth="1"/>
    <col min="15632" max="15878" width="11.453125" style="70"/>
    <col min="15879" max="15879" width="7.7265625" style="70" customWidth="1"/>
    <col min="15880" max="15880" width="65.54296875" style="70" customWidth="1"/>
    <col min="15881" max="15881" width="7.453125" style="70" customWidth="1"/>
    <col min="15882" max="15882" width="8.26953125" style="70" customWidth="1"/>
    <col min="15883" max="15883" width="10.7265625" style="70" bestFit="1" customWidth="1"/>
    <col min="15884" max="15884" width="10.7265625" style="70" customWidth="1"/>
    <col min="15885" max="15885" width="12.26953125" style="70" customWidth="1"/>
    <col min="15886" max="15886" width="17.54296875" style="70" customWidth="1"/>
    <col min="15887" max="15887" width="17.453125" style="70" customWidth="1"/>
    <col min="15888" max="16134" width="11.453125" style="70"/>
    <col min="16135" max="16135" width="7.7265625" style="70" customWidth="1"/>
    <col min="16136" max="16136" width="65.54296875" style="70" customWidth="1"/>
    <col min="16137" max="16137" width="7.453125" style="70" customWidth="1"/>
    <col min="16138" max="16138" width="8.26953125" style="70" customWidth="1"/>
    <col min="16139" max="16139" width="10.7265625" style="70" bestFit="1" customWidth="1"/>
    <col min="16140" max="16140" width="10.7265625" style="70" customWidth="1"/>
    <col min="16141" max="16141" width="12.26953125" style="70" customWidth="1"/>
    <col min="16142" max="16142" width="17.54296875" style="70" customWidth="1"/>
    <col min="16143" max="16143" width="17.453125" style="70" customWidth="1"/>
    <col min="16144" max="16384" width="11.453125" style="70"/>
  </cols>
  <sheetData>
    <row r="1" spans="1:19" ht="16" customHeight="1" x14ac:dyDescent="0.3">
      <c r="A1" s="65"/>
      <c r="B1" s="133"/>
      <c r="C1" s="66"/>
      <c r="D1" s="67"/>
      <c r="E1" s="68"/>
      <c r="F1" s="68"/>
      <c r="G1" s="68"/>
      <c r="H1" s="68"/>
      <c r="I1" s="69"/>
      <c r="J1" s="69"/>
      <c r="K1" s="69"/>
      <c r="L1" s="69"/>
      <c r="M1" s="69"/>
      <c r="N1" s="69"/>
      <c r="P1" s="69"/>
      <c r="Q1" s="69"/>
      <c r="R1" s="69"/>
      <c r="S1" s="69"/>
    </row>
    <row r="2" spans="1:19" ht="16" customHeight="1" x14ac:dyDescent="0.3">
      <c r="A2" s="71"/>
      <c r="B2" s="134"/>
      <c r="I2" s="73"/>
      <c r="J2" s="73"/>
      <c r="K2" s="73"/>
      <c r="L2" s="73"/>
      <c r="M2" s="73"/>
      <c r="N2" s="73"/>
      <c r="P2" s="73"/>
      <c r="Q2" s="73"/>
      <c r="R2" s="73"/>
      <c r="S2" s="73"/>
    </row>
    <row r="3" spans="1:19" ht="16" customHeight="1" x14ac:dyDescent="0.4">
      <c r="A3" s="158" t="s">
        <v>628</v>
      </c>
      <c r="B3" s="159"/>
      <c r="C3" s="160"/>
      <c r="D3" s="160"/>
      <c r="E3" s="160"/>
      <c r="F3" s="160"/>
      <c r="G3" s="160"/>
      <c r="H3" s="160"/>
      <c r="I3" s="161"/>
      <c r="J3" s="129"/>
    </row>
    <row r="4" spans="1:19" ht="13" customHeight="1" x14ac:dyDescent="0.3">
      <c r="A4" s="71"/>
      <c r="B4" s="134"/>
      <c r="I4" s="74"/>
      <c r="J4" s="74"/>
      <c r="K4" s="142"/>
      <c r="L4" s="74"/>
      <c r="M4" s="74"/>
      <c r="N4" s="74"/>
      <c r="P4" s="74"/>
      <c r="Q4" s="74"/>
      <c r="R4" s="74"/>
      <c r="S4" s="74"/>
    </row>
    <row r="5" spans="1:19" ht="18" x14ac:dyDescent="0.4">
      <c r="A5" s="162" t="s">
        <v>629</v>
      </c>
      <c r="B5" s="163"/>
      <c r="C5" s="164"/>
      <c r="D5" s="164"/>
      <c r="E5" s="164"/>
      <c r="F5" s="164"/>
      <c r="G5" s="164"/>
      <c r="H5" s="164"/>
      <c r="I5" s="165"/>
      <c r="J5" s="130"/>
    </row>
    <row r="6" spans="1:19" ht="13" x14ac:dyDescent="0.3">
      <c r="A6" s="71" t="s">
        <v>630</v>
      </c>
      <c r="B6" s="134"/>
      <c r="F6" s="75"/>
      <c r="G6" s="75"/>
      <c r="H6" s="76" t="s">
        <v>803</v>
      </c>
      <c r="I6" s="142"/>
      <c r="J6" s="77"/>
      <c r="K6" s="142"/>
      <c r="L6" s="77"/>
      <c r="M6" s="77"/>
      <c r="N6" s="77"/>
      <c r="P6" s="77"/>
      <c r="Q6" s="77"/>
      <c r="R6" s="77"/>
      <c r="S6" s="77"/>
    </row>
    <row r="7" spans="1:19" s="84" customFormat="1" ht="15" customHeight="1" x14ac:dyDescent="0.3">
      <c r="A7" s="78" t="s">
        <v>631</v>
      </c>
      <c r="B7" s="135" t="s">
        <v>1</v>
      </c>
      <c r="C7" s="79" t="s">
        <v>632</v>
      </c>
      <c r="D7" s="79" t="s">
        <v>633</v>
      </c>
      <c r="E7" s="80" t="s">
        <v>634</v>
      </c>
      <c r="F7" s="81" t="s">
        <v>635</v>
      </c>
      <c r="G7" s="81" t="s">
        <v>636</v>
      </c>
      <c r="H7" s="82" t="s">
        <v>637</v>
      </c>
      <c r="I7" s="83" t="s">
        <v>638</v>
      </c>
      <c r="J7" s="83"/>
      <c r="K7" s="83" t="s">
        <v>676</v>
      </c>
      <c r="L7" s="83" t="s">
        <v>757</v>
      </c>
      <c r="M7" s="83" t="s">
        <v>758</v>
      </c>
      <c r="N7" s="83" t="s">
        <v>636</v>
      </c>
      <c r="P7" s="83" t="s">
        <v>804</v>
      </c>
      <c r="Q7" s="83" t="s">
        <v>805</v>
      </c>
      <c r="R7" s="83" t="s">
        <v>806</v>
      </c>
      <c r="S7" s="83"/>
    </row>
    <row r="8" spans="1:19" ht="9" customHeight="1" x14ac:dyDescent="0.25">
      <c r="A8" s="85"/>
      <c r="B8" s="136"/>
      <c r="C8" s="86"/>
      <c r="D8" s="87"/>
      <c r="E8" s="88"/>
      <c r="F8" s="88"/>
      <c r="G8" s="88"/>
      <c r="H8" s="88"/>
      <c r="I8" s="89"/>
      <c r="J8" s="89"/>
      <c r="K8" s="143"/>
      <c r="L8" s="89"/>
      <c r="M8" s="89"/>
      <c r="N8" s="89"/>
      <c r="P8" s="89"/>
      <c r="Q8" s="89"/>
      <c r="R8" s="89"/>
      <c r="S8" s="89"/>
    </row>
    <row r="9" spans="1:19" s="95" customFormat="1" ht="15" customHeight="1" x14ac:dyDescent="0.3">
      <c r="A9" s="90" t="s">
        <v>639</v>
      </c>
      <c r="B9" s="137"/>
      <c r="C9" s="91" t="s">
        <v>640</v>
      </c>
      <c r="D9" s="92"/>
      <c r="E9" s="93"/>
      <c r="F9" s="93"/>
      <c r="G9" s="93"/>
      <c r="H9" s="93"/>
      <c r="I9" s="94"/>
      <c r="J9" s="94"/>
      <c r="K9" s="144"/>
      <c r="L9" s="94"/>
      <c r="M9" s="94"/>
      <c r="N9" s="94"/>
      <c r="P9" s="94"/>
      <c r="Q9" s="94"/>
      <c r="R9" s="94"/>
      <c r="S9" s="94"/>
    </row>
    <row r="10" spans="1:19" ht="15" customHeight="1" x14ac:dyDescent="0.25">
      <c r="A10" s="96" t="s">
        <v>686</v>
      </c>
      <c r="B10" s="138" t="s">
        <v>750</v>
      </c>
      <c r="C10" s="97" t="s">
        <v>673</v>
      </c>
      <c r="D10" s="98" t="s">
        <v>641</v>
      </c>
      <c r="E10" s="99">
        <v>1</v>
      </c>
      <c r="F10" s="100">
        <v>867329</v>
      </c>
      <c r="G10" s="101">
        <f>+H10/E10</f>
        <v>4458.2999999999993</v>
      </c>
      <c r="H10" s="102">
        <f>6369*0.7</f>
        <v>4458.2999999999993</v>
      </c>
      <c r="I10" s="103">
        <v>867329</v>
      </c>
      <c r="J10" s="103"/>
      <c r="K10" s="145">
        <v>90</v>
      </c>
      <c r="L10" s="103" t="s">
        <v>760</v>
      </c>
      <c r="M10" s="103" t="s">
        <v>759</v>
      </c>
      <c r="N10" s="103"/>
      <c r="P10" s="103"/>
      <c r="Q10" s="103"/>
      <c r="R10" s="103"/>
      <c r="S10" s="103"/>
    </row>
    <row r="11" spans="1:19" ht="15" customHeight="1" x14ac:dyDescent="0.25">
      <c r="A11" s="96" t="s">
        <v>688</v>
      </c>
      <c r="B11" s="138" t="s">
        <v>750</v>
      </c>
      <c r="C11" s="97" t="s">
        <v>674</v>
      </c>
      <c r="D11" s="98" t="s">
        <v>641</v>
      </c>
      <c r="E11" s="99">
        <v>1</v>
      </c>
      <c r="F11" s="100">
        <v>102836.352</v>
      </c>
      <c r="G11" s="101">
        <v>1930</v>
      </c>
      <c r="H11" s="102">
        <v>1930</v>
      </c>
      <c r="I11" s="103">
        <f>ROUND(F11*$E11,0)</f>
        <v>102836</v>
      </c>
      <c r="J11" s="103"/>
      <c r="K11" s="145">
        <v>6</v>
      </c>
      <c r="L11" s="103" t="s">
        <v>749</v>
      </c>
      <c r="M11" s="103" t="s">
        <v>761</v>
      </c>
      <c r="N11" s="103"/>
      <c r="P11" s="103"/>
      <c r="Q11" s="103"/>
      <c r="R11" s="103"/>
      <c r="S11" s="103"/>
    </row>
    <row r="12" spans="1:19" ht="15" customHeight="1" x14ac:dyDescent="0.3">
      <c r="A12" s="96"/>
      <c r="B12" s="138"/>
      <c r="C12" s="104" t="s">
        <v>642</v>
      </c>
      <c r="D12" s="105"/>
      <c r="E12" s="106"/>
      <c r="F12" s="107"/>
      <c r="G12" s="108"/>
      <c r="H12" s="107">
        <f>SUM(H10:H11)</f>
        <v>6388.2999999999993</v>
      </c>
      <c r="I12" s="109">
        <f>SUM(I10:I11)</f>
        <v>970165</v>
      </c>
      <c r="J12" s="109"/>
      <c r="K12" s="146"/>
      <c r="L12" s="109"/>
      <c r="M12" s="109"/>
      <c r="N12" s="109"/>
      <c r="P12" s="109"/>
      <c r="Q12" s="109"/>
      <c r="R12" s="109"/>
      <c r="S12" s="109"/>
    </row>
    <row r="13" spans="1:19" ht="15" customHeight="1" x14ac:dyDescent="0.25">
      <c r="A13" s="96"/>
      <c r="B13" s="138"/>
      <c r="C13" s="97"/>
      <c r="D13" s="98"/>
      <c r="E13" s="99"/>
      <c r="F13" s="100"/>
      <c r="G13" s="101"/>
      <c r="H13" s="100"/>
      <c r="I13" s="103"/>
      <c r="J13" s="103"/>
      <c r="K13" s="145"/>
      <c r="L13" s="103"/>
      <c r="M13" s="103"/>
      <c r="N13" s="103"/>
      <c r="P13" s="103"/>
      <c r="Q13" s="103"/>
      <c r="R13" s="103"/>
      <c r="S13" s="103"/>
    </row>
    <row r="14" spans="1:19" s="95" customFormat="1" ht="15" customHeight="1" x14ac:dyDescent="0.3">
      <c r="A14" s="90" t="s">
        <v>643</v>
      </c>
      <c r="B14" s="137"/>
      <c r="C14" s="91" t="s">
        <v>663</v>
      </c>
      <c r="D14" s="92"/>
      <c r="E14" s="93"/>
      <c r="F14" s="93"/>
      <c r="G14" s="110"/>
      <c r="H14" s="93"/>
      <c r="I14" s="94"/>
      <c r="J14" s="94"/>
      <c r="K14" s="144"/>
      <c r="L14" s="94"/>
      <c r="M14" s="94"/>
      <c r="N14" s="94"/>
      <c r="P14" s="94"/>
      <c r="Q14" s="94"/>
      <c r="R14" s="94"/>
      <c r="S14" s="94"/>
    </row>
    <row r="15" spans="1:19" ht="15" customHeight="1" x14ac:dyDescent="0.3">
      <c r="A15" s="111" t="s">
        <v>644</v>
      </c>
      <c r="B15" s="139"/>
      <c r="C15" s="112" t="s">
        <v>645</v>
      </c>
      <c r="D15" s="113"/>
      <c r="E15" s="114"/>
      <c r="F15" s="114"/>
      <c r="G15" s="115"/>
      <c r="H15" s="114"/>
      <c r="I15" s="116"/>
      <c r="J15" s="116"/>
      <c r="K15" s="147"/>
      <c r="L15" s="116"/>
      <c r="M15" s="116"/>
      <c r="N15" s="116"/>
      <c r="P15" s="116"/>
      <c r="Q15" s="116"/>
      <c r="R15" s="116"/>
      <c r="S15" s="116"/>
    </row>
    <row r="16" spans="1:19" ht="15" customHeight="1" x14ac:dyDescent="0.25">
      <c r="A16" s="96" t="s">
        <v>687</v>
      </c>
      <c r="B16" s="138" t="s">
        <v>751</v>
      </c>
      <c r="C16" s="97" t="s">
        <v>664</v>
      </c>
      <c r="D16" s="98" t="s">
        <v>25</v>
      </c>
      <c r="E16" s="100">
        <v>655060</v>
      </c>
      <c r="F16" s="100">
        <v>10</v>
      </c>
      <c r="G16" s="101">
        <v>0.04</v>
      </c>
      <c r="H16" s="126">
        <f>+G16*E16</f>
        <v>26202.400000000001</v>
      </c>
      <c r="I16" s="103">
        <f>+E16*F16</f>
        <v>6550600</v>
      </c>
      <c r="J16" s="103"/>
      <c r="K16" s="145">
        <v>150</v>
      </c>
      <c r="L16" s="103" t="s">
        <v>776</v>
      </c>
      <c r="M16" s="103" t="s">
        <v>762</v>
      </c>
      <c r="N16" s="103" t="s">
        <v>675</v>
      </c>
      <c r="P16" s="156">
        <v>4.02E-2</v>
      </c>
      <c r="Q16" s="103">
        <f>+P16*E16</f>
        <v>26333.412</v>
      </c>
      <c r="R16" s="103">
        <f>1.3*E16</f>
        <v>851578</v>
      </c>
      <c r="S16" s="103"/>
    </row>
    <row r="17" spans="1:19" ht="15" customHeight="1" x14ac:dyDescent="0.25">
      <c r="A17" s="117" t="s">
        <v>689</v>
      </c>
      <c r="B17" s="140" t="s">
        <v>751</v>
      </c>
      <c r="C17" s="97" t="s">
        <v>66</v>
      </c>
      <c r="D17" s="98" t="s">
        <v>25</v>
      </c>
      <c r="E17" s="100">
        <v>5940</v>
      </c>
      <c r="F17" s="100">
        <v>25</v>
      </c>
      <c r="G17" s="101">
        <v>0.06</v>
      </c>
      <c r="H17" s="126">
        <f>+E17*G17</f>
        <v>356.4</v>
      </c>
      <c r="I17" s="103">
        <f>+E17*F17</f>
        <v>148500</v>
      </c>
      <c r="J17" s="103"/>
      <c r="K17" s="145">
        <v>30</v>
      </c>
      <c r="L17" s="103" t="s">
        <v>777</v>
      </c>
      <c r="M17" s="103" t="s">
        <v>703</v>
      </c>
      <c r="N17" s="103" t="s">
        <v>677</v>
      </c>
      <c r="P17" s="157">
        <f>+PU!$D$16</f>
        <v>4.02E-2</v>
      </c>
      <c r="Q17" s="103">
        <f>P17*E17</f>
        <v>238.78800000000001</v>
      </c>
      <c r="R17" s="103">
        <f>+PU!$D$17*'Cuadro DE PARTIDAS'!E17</f>
        <v>11286</v>
      </c>
      <c r="S17" s="103"/>
    </row>
    <row r="18" spans="1:19" ht="15" customHeight="1" x14ac:dyDescent="0.25">
      <c r="A18" s="96" t="s">
        <v>690</v>
      </c>
      <c r="B18" s="138" t="s">
        <v>751</v>
      </c>
      <c r="C18" s="97" t="s">
        <v>612</v>
      </c>
      <c r="D18" s="98" t="s">
        <v>25</v>
      </c>
      <c r="E18" s="100">
        <v>2070</v>
      </c>
      <c r="F18" s="100">
        <f t="shared" ref="F18:F32" si="0">+I18/E18</f>
        <v>980</v>
      </c>
      <c r="G18" s="101">
        <f t="shared" ref="G18:G32" si="1">+H18/E18</f>
        <v>28</v>
      </c>
      <c r="H18" s="126">
        <v>57960</v>
      </c>
      <c r="I18" s="103">
        <v>2028600</v>
      </c>
      <c r="J18" s="103"/>
      <c r="K18" s="145">
        <v>75</v>
      </c>
      <c r="L18" s="103" t="s">
        <v>778</v>
      </c>
      <c r="M18" s="103" t="s">
        <v>763</v>
      </c>
      <c r="N18" s="103" t="s">
        <v>678</v>
      </c>
      <c r="P18" s="103"/>
      <c r="Q18" s="103"/>
      <c r="R18" s="103"/>
      <c r="S18" s="103"/>
    </row>
    <row r="19" spans="1:19" ht="15" customHeight="1" x14ac:dyDescent="0.25">
      <c r="A19" s="117" t="s">
        <v>691</v>
      </c>
      <c r="B19" s="140" t="s">
        <v>751</v>
      </c>
      <c r="C19" s="97" t="s">
        <v>613</v>
      </c>
      <c r="D19" s="98" t="s">
        <v>25</v>
      </c>
      <c r="E19" s="100">
        <v>3969</v>
      </c>
      <c r="F19" s="100">
        <f t="shared" si="0"/>
        <v>1100</v>
      </c>
      <c r="G19" s="101">
        <f t="shared" si="1"/>
        <v>17.631141345427061</v>
      </c>
      <c r="H19" s="126">
        <v>69978</v>
      </c>
      <c r="I19" s="103">
        <v>4365900</v>
      </c>
      <c r="J19" s="103"/>
      <c r="K19" s="145">
        <v>90</v>
      </c>
      <c r="L19" s="103" t="s">
        <v>690</v>
      </c>
      <c r="M19" s="103" t="s">
        <v>764</v>
      </c>
      <c r="N19" s="103" t="s">
        <v>680</v>
      </c>
      <c r="P19" s="103"/>
      <c r="Q19" s="103"/>
      <c r="R19" s="103"/>
      <c r="S19" s="103"/>
    </row>
    <row r="20" spans="1:19" ht="15" customHeight="1" x14ac:dyDescent="0.3">
      <c r="A20" s="111" t="s">
        <v>646</v>
      </c>
      <c r="B20" s="139"/>
      <c r="C20" s="112" t="s">
        <v>647</v>
      </c>
      <c r="D20" s="113"/>
      <c r="E20" s="114"/>
      <c r="F20" s="114"/>
      <c r="G20" s="115"/>
      <c r="H20" s="127"/>
      <c r="I20" s="116"/>
      <c r="J20" s="116"/>
      <c r="K20" s="147"/>
      <c r="L20" s="116"/>
      <c r="M20" s="116"/>
      <c r="N20" s="116"/>
      <c r="P20" s="116"/>
      <c r="Q20" s="116"/>
      <c r="R20" s="116"/>
      <c r="S20" s="116"/>
    </row>
    <row r="21" spans="1:19" ht="15" customHeight="1" x14ac:dyDescent="0.25">
      <c r="A21" s="96" t="s">
        <v>692</v>
      </c>
      <c r="B21" s="138" t="s">
        <v>751</v>
      </c>
      <c r="C21" s="97" t="s">
        <v>615</v>
      </c>
      <c r="D21" s="98" t="s">
        <v>40</v>
      </c>
      <c r="E21" s="100">
        <v>2777.5</v>
      </c>
      <c r="F21" s="100">
        <f t="shared" si="0"/>
        <v>1524.6954455445543</v>
      </c>
      <c r="G21" s="101">
        <f t="shared" si="1"/>
        <v>59.741314131413141</v>
      </c>
      <c r="H21" s="126">
        <v>165931.5</v>
      </c>
      <c r="I21" s="103">
        <v>4234841.5999999996</v>
      </c>
      <c r="J21" s="103"/>
      <c r="K21" s="145">
        <v>240</v>
      </c>
      <c r="L21" s="103" t="s">
        <v>779</v>
      </c>
      <c r="M21" s="103" t="s">
        <v>765</v>
      </c>
      <c r="N21" s="103" t="s">
        <v>681</v>
      </c>
      <c r="P21" s="103"/>
      <c r="Q21" s="103"/>
      <c r="R21" s="103"/>
      <c r="S21" s="103"/>
    </row>
    <row r="22" spans="1:19" ht="15" customHeight="1" x14ac:dyDescent="0.25">
      <c r="A22" s="117" t="s">
        <v>693</v>
      </c>
      <c r="B22" s="140" t="s">
        <v>751</v>
      </c>
      <c r="C22" s="97" t="s">
        <v>616</v>
      </c>
      <c r="D22" s="98" t="s">
        <v>47</v>
      </c>
      <c r="E22" s="100">
        <v>17600</v>
      </c>
      <c r="F22" s="100">
        <f t="shared" si="0"/>
        <v>71.94</v>
      </c>
      <c r="G22" s="101">
        <f t="shared" si="1"/>
        <v>3</v>
      </c>
      <c r="H22" s="126">
        <v>52800</v>
      </c>
      <c r="I22" s="103">
        <v>1266144</v>
      </c>
      <c r="J22" s="103"/>
      <c r="K22" s="145">
        <v>90</v>
      </c>
      <c r="L22" s="103" t="s">
        <v>780</v>
      </c>
      <c r="M22" s="103" t="s">
        <v>708</v>
      </c>
      <c r="N22" s="103" t="s">
        <v>682</v>
      </c>
      <c r="P22" s="103"/>
      <c r="Q22" s="103"/>
      <c r="R22" s="103"/>
      <c r="S22" s="103"/>
    </row>
    <row r="23" spans="1:19" ht="15" customHeight="1" x14ac:dyDescent="0.25">
      <c r="A23" s="96" t="s">
        <v>694</v>
      </c>
      <c r="B23" s="138" t="s">
        <v>751</v>
      </c>
      <c r="C23" s="118" t="s">
        <v>617</v>
      </c>
      <c r="D23" s="119" t="s">
        <v>97</v>
      </c>
      <c r="E23" s="100">
        <v>4595</v>
      </c>
      <c r="F23" s="100">
        <f t="shared" si="0"/>
        <v>405</v>
      </c>
      <c r="G23" s="101">
        <f t="shared" si="1"/>
        <v>7.8899999999999988</v>
      </c>
      <c r="H23" s="126">
        <v>36254.549999999996</v>
      </c>
      <c r="I23" s="103">
        <v>1860975</v>
      </c>
      <c r="J23" s="103"/>
      <c r="K23" s="145">
        <v>80</v>
      </c>
      <c r="L23" s="103" t="s">
        <v>781</v>
      </c>
      <c r="M23" s="103" t="s">
        <v>709</v>
      </c>
      <c r="N23" s="103" t="s">
        <v>684</v>
      </c>
      <c r="P23" s="103"/>
      <c r="Q23" s="103"/>
      <c r="R23" s="103"/>
      <c r="S23" s="103"/>
    </row>
    <row r="24" spans="1:19" ht="15" customHeight="1" x14ac:dyDescent="0.3">
      <c r="A24" s="111" t="s">
        <v>648</v>
      </c>
      <c r="B24" s="139"/>
      <c r="C24" s="112" t="s">
        <v>649</v>
      </c>
      <c r="D24" s="113"/>
      <c r="E24" s="114"/>
      <c r="F24" s="114"/>
      <c r="G24" s="115"/>
      <c r="H24" s="127"/>
      <c r="I24" s="116"/>
      <c r="J24" s="116"/>
      <c r="K24" s="147"/>
      <c r="L24" s="116"/>
      <c r="M24" s="116"/>
      <c r="N24" s="116"/>
      <c r="P24" s="116"/>
      <c r="Q24" s="116"/>
      <c r="R24" s="116"/>
      <c r="S24" s="116"/>
    </row>
    <row r="25" spans="1:19" ht="15" customHeight="1" x14ac:dyDescent="0.25">
      <c r="A25" s="96" t="s">
        <v>695</v>
      </c>
      <c r="B25" s="138" t="s">
        <v>751</v>
      </c>
      <c r="C25" s="97" t="s">
        <v>627</v>
      </c>
      <c r="D25" s="98" t="s">
        <v>57</v>
      </c>
      <c r="E25" s="100">
        <v>1560</v>
      </c>
      <c r="F25" s="100">
        <f>+I25/E25</f>
        <v>101.05135576923077</v>
      </c>
      <c r="G25" s="101">
        <f>+H25/E25</f>
        <v>7.2516025641025639</v>
      </c>
      <c r="H25" s="126">
        <v>11312.5</v>
      </c>
      <c r="I25" s="103">
        <v>157640.11499999999</v>
      </c>
      <c r="J25" s="103"/>
      <c r="K25" s="145">
        <v>112</v>
      </c>
      <c r="L25" s="103" t="s">
        <v>782</v>
      </c>
      <c r="M25" s="103" t="s">
        <v>710</v>
      </c>
      <c r="N25" s="103" t="s">
        <v>685</v>
      </c>
      <c r="P25" s="103"/>
      <c r="Q25" s="103"/>
      <c r="R25" s="103"/>
      <c r="S25" s="103"/>
    </row>
    <row r="26" spans="1:19" ht="15" customHeight="1" x14ac:dyDescent="0.25">
      <c r="A26" s="117" t="s">
        <v>696</v>
      </c>
      <c r="B26" s="140" t="s">
        <v>751</v>
      </c>
      <c r="C26" s="97" t="s">
        <v>625</v>
      </c>
      <c r="D26" s="98" t="s">
        <v>121</v>
      </c>
      <c r="E26" s="100">
        <v>14.3</v>
      </c>
      <c r="F26" s="100">
        <f t="shared" si="0"/>
        <v>5500</v>
      </c>
      <c r="G26" s="101">
        <f t="shared" si="1"/>
        <v>30</v>
      </c>
      <c r="H26" s="126">
        <v>429</v>
      </c>
      <c r="I26" s="103">
        <v>78650</v>
      </c>
      <c r="J26" s="103"/>
      <c r="K26" s="145">
        <v>60</v>
      </c>
      <c r="L26" s="103" t="s">
        <v>691</v>
      </c>
      <c r="M26" s="103" t="s">
        <v>766</v>
      </c>
      <c r="N26" s="103"/>
      <c r="P26" s="103"/>
      <c r="Q26" s="103"/>
      <c r="R26" s="103"/>
      <c r="S26" s="103"/>
    </row>
    <row r="27" spans="1:19" ht="15" customHeight="1" x14ac:dyDescent="0.25">
      <c r="A27" s="96" t="s">
        <v>697</v>
      </c>
      <c r="B27" s="138" t="s">
        <v>751</v>
      </c>
      <c r="C27" s="97" t="s">
        <v>626</v>
      </c>
      <c r="D27" s="98" t="s">
        <v>50</v>
      </c>
      <c r="E27" s="100">
        <v>67</v>
      </c>
      <c r="F27" s="100">
        <f t="shared" si="0"/>
        <v>4252.6119402985078</v>
      </c>
      <c r="G27" s="101">
        <f t="shared" si="1"/>
        <v>283.50746268656718</v>
      </c>
      <c r="H27" s="126">
        <v>18995</v>
      </c>
      <c r="I27" s="103">
        <v>284925</v>
      </c>
      <c r="J27" s="103"/>
      <c r="K27" s="145">
        <v>60</v>
      </c>
      <c r="L27" s="103" t="s">
        <v>696</v>
      </c>
      <c r="M27" s="103" t="s">
        <v>712</v>
      </c>
      <c r="N27" s="103"/>
      <c r="P27" s="103"/>
      <c r="Q27" s="103"/>
      <c r="R27" s="103"/>
      <c r="S27" s="103"/>
    </row>
    <row r="28" spans="1:19" ht="15" customHeight="1" x14ac:dyDescent="0.3">
      <c r="A28" s="111" t="s">
        <v>650</v>
      </c>
      <c r="B28" s="139"/>
      <c r="C28" s="112" t="s">
        <v>651</v>
      </c>
      <c r="D28" s="113"/>
      <c r="E28" s="114"/>
      <c r="F28" s="114"/>
      <c r="G28" s="115"/>
      <c r="H28" s="127"/>
      <c r="I28" s="116"/>
      <c r="J28" s="116"/>
      <c r="K28" s="147"/>
      <c r="L28" s="116"/>
      <c r="M28" s="116"/>
      <c r="N28" s="116"/>
      <c r="P28" s="116"/>
      <c r="Q28" s="116"/>
      <c r="R28" s="116"/>
      <c r="S28" s="116"/>
    </row>
    <row r="29" spans="1:19" ht="15" customHeight="1" x14ac:dyDescent="0.25">
      <c r="A29" s="117" t="s">
        <v>698</v>
      </c>
      <c r="B29" s="140" t="s">
        <v>751</v>
      </c>
      <c r="C29" s="97" t="s">
        <v>618</v>
      </c>
      <c r="D29" s="98" t="s">
        <v>57</v>
      </c>
      <c r="E29" s="100">
        <v>2900</v>
      </c>
      <c r="F29" s="100">
        <f t="shared" si="0"/>
        <v>40.47</v>
      </c>
      <c r="G29" s="101">
        <f t="shared" si="1"/>
        <v>3</v>
      </c>
      <c r="H29" s="126">
        <v>8700</v>
      </c>
      <c r="I29" s="103">
        <v>117363</v>
      </c>
      <c r="J29" s="103"/>
      <c r="K29" s="145">
        <v>45</v>
      </c>
      <c r="L29" s="103" t="s">
        <v>692</v>
      </c>
      <c r="M29" s="103" t="s">
        <v>767</v>
      </c>
      <c r="N29" s="103"/>
      <c r="P29" s="103"/>
      <c r="Q29" s="103"/>
      <c r="R29" s="103"/>
      <c r="S29" s="103"/>
    </row>
    <row r="30" spans="1:19" ht="15" customHeight="1" x14ac:dyDescent="0.25">
      <c r="A30" s="96" t="s">
        <v>699</v>
      </c>
      <c r="B30" s="138" t="s">
        <v>751</v>
      </c>
      <c r="C30" s="97" t="s">
        <v>620</v>
      </c>
      <c r="D30" s="98" t="s">
        <v>57</v>
      </c>
      <c r="E30" s="100">
        <v>139835</v>
      </c>
      <c r="F30" s="100">
        <f t="shared" si="0"/>
        <v>6.2549243572782203</v>
      </c>
      <c r="G30" s="101">
        <f t="shared" si="1"/>
        <v>0.45875674902563734</v>
      </c>
      <c r="H30" s="126">
        <v>64150.25</v>
      </c>
      <c r="I30" s="103">
        <v>874657.34749999992</v>
      </c>
      <c r="J30" s="103"/>
      <c r="K30" s="145">
        <v>45</v>
      </c>
      <c r="L30" s="103" t="s">
        <v>698</v>
      </c>
      <c r="M30" s="103" t="s">
        <v>768</v>
      </c>
      <c r="N30" s="103"/>
      <c r="P30" s="103"/>
      <c r="Q30" s="103"/>
      <c r="R30" s="103"/>
      <c r="S30" s="103"/>
    </row>
    <row r="31" spans="1:19" ht="15" customHeight="1" x14ac:dyDescent="0.25">
      <c r="A31" s="96" t="s">
        <v>700</v>
      </c>
      <c r="B31" s="138" t="s">
        <v>751</v>
      </c>
      <c r="C31" s="97" t="s">
        <v>619</v>
      </c>
      <c r="D31" s="98" t="s">
        <v>50</v>
      </c>
      <c r="E31" s="100">
        <v>1673</v>
      </c>
      <c r="F31" s="100">
        <f>+I31/E31</f>
        <v>94.061315002988621</v>
      </c>
      <c r="G31" s="101">
        <f>+H31/E31</f>
        <v>6.8870292887029292</v>
      </c>
      <c r="H31" s="126">
        <v>11522</v>
      </c>
      <c r="I31" s="103">
        <v>157364.57999999996</v>
      </c>
      <c r="J31" s="103"/>
      <c r="K31" s="145">
        <v>60</v>
      </c>
      <c r="L31" s="103" t="s">
        <v>698</v>
      </c>
      <c r="M31" s="103" t="s">
        <v>716</v>
      </c>
      <c r="N31" s="103"/>
      <c r="P31" s="103"/>
      <c r="Q31" s="103"/>
      <c r="R31" s="103"/>
      <c r="S31" s="103"/>
    </row>
    <row r="32" spans="1:19" ht="15" customHeight="1" x14ac:dyDescent="0.25">
      <c r="A32" s="96" t="s">
        <v>701</v>
      </c>
      <c r="B32" s="138" t="s">
        <v>751</v>
      </c>
      <c r="C32" s="97" t="s">
        <v>621</v>
      </c>
      <c r="D32" s="98" t="s">
        <v>50</v>
      </c>
      <c r="E32" s="100">
        <v>200</v>
      </c>
      <c r="F32" s="100">
        <f t="shared" si="0"/>
        <v>436.97899999999987</v>
      </c>
      <c r="G32" s="101">
        <f t="shared" si="1"/>
        <v>32.200000000000003</v>
      </c>
      <c r="H32" s="126">
        <v>6440</v>
      </c>
      <c r="I32" s="103">
        <v>87395.799999999974</v>
      </c>
      <c r="J32" s="103"/>
      <c r="K32" s="145">
        <v>90</v>
      </c>
      <c r="L32" s="103" t="s">
        <v>699</v>
      </c>
      <c r="M32" s="103" t="s">
        <v>715</v>
      </c>
      <c r="N32" s="103"/>
      <c r="P32" s="103"/>
      <c r="Q32" s="103"/>
      <c r="R32" s="103"/>
      <c r="S32" s="103"/>
    </row>
    <row r="33" spans="1:19" ht="15" customHeight="1" x14ac:dyDescent="0.3">
      <c r="A33" s="96"/>
      <c r="B33" s="138"/>
      <c r="C33" s="104" t="s">
        <v>652</v>
      </c>
      <c r="D33" s="98"/>
      <c r="E33" s="99"/>
      <c r="F33" s="100"/>
      <c r="G33" s="101"/>
      <c r="H33" s="107">
        <f>SUM(H16:H32)</f>
        <v>531031.6</v>
      </c>
      <c r="I33" s="109">
        <f>SUM(I16:I32)</f>
        <v>22213556.442499999</v>
      </c>
      <c r="J33" s="109"/>
      <c r="K33" s="146"/>
      <c r="L33" s="109"/>
      <c r="M33" s="109"/>
      <c r="N33" s="109"/>
      <c r="P33" s="109"/>
      <c r="Q33" s="109"/>
      <c r="R33" s="109"/>
      <c r="S33" s="109"/>
    </row>
    <row r="34" spans="1:19" ht="9" customHeight="1" x14ac:dyDescent="0.25">
      <c r="A34" s="96"/>
      <c r="B34" s="138"/>
      <c r="C34" s="97"/>
      <c r="D34" s="98"/>
      <c r="E34" s="99"/>
      <c r="F34" s="100"/>
      <c r="G34" s="101"/>
      <c r="H34" s="100"/>
      <c r="I34" s="103"/>
      <c r="J34" s="103"/>
      <c r="K34" s="145"/>
      <c r="L34" s="103"/>
      <c r="M34" s="103"/>
      <c r="N34" s="103"/>
      <c r="P34" s="103"/>
      <c r="Q34" s="103"/>
      <c r="R34" s="103"/>
      <c r="S34" s="103"/>
    </row>
    <row r="35" spans="1:19" ht="15.75" customHeight="1" x14ac:dyDescent="0.3">
      <c r="A35" s="96"/>
      <c r="B35" s="138"/>
      <c r="C35" s="104"/>
      <c r="D35" s="120"/>
      <c r="E35" s="100"/>
      <c r="F35" s="100"/>
      <c r="G35" s="101"/>
      <c r="H35" s="100"/>
      <c r="I35" s="109"/>
      <c r="J35" s="109"/>
      <c r="K35" s="146"/>
      <c r="L35" s="109"/>
      <c r="M35" s="109"/>
      <c r="N35" s="109"/>
      <c r="P35" s="109"/>
      <c r="Q35" s="109"/>
      <c r="R35" s="109"/>
      <c r="S35" s="109"/>
    </row>
    <row r="36" spans="1:19" s="95" customFormat="1" ht="15" customHeight="1" x14ac:dyDescent="0.3">
      <c r="A36" s="90" t="s">
        <v>653</v>
      </c>
      <c r="B36" s="137"/>
      <c r="C36" s="91" t="s">
        <v>665</v>
      </c>
      <c r="D36" s="92"/>
      <c r="E36" s="93"/>
      <c r="F36" s="93"/>
      <c r="G36" s="110"/>
      <c r="H36" s="93"/>
      <c r="I36" s="94"/>
      <c r="J36" s="94"/>
      <c r="K36" s="144"/>
      <c r="L36" s="94"/>
      <c r="M36" s="94"/>
      <c r="N36" s="94"/>
      <c r="P36" s="94"/>
      <c r="Q36" s="94"/>
      <c r="R36" s="94"/>
      <c r="S36" s="94"/>
    </row>
    <row r="37" spans="1:19" ht="15" customHeight="1" x14ac:dyDescent="0.3">
      <c r="A37" s="111" t="s">
        <v>654</v>
      </c>
      <c r="B37" s="139"/>
      <c r="C37" s="112" t="s">
        <v>645</v>
      </c>
      <c r="D37" s="113"/>
      <c r="E37" s="114"/>
      <c r="F37" s="114"/>
      <c r="G37" s="115"/>
      <c r="H37" s="114"/>
      <c r="I37" s="116"/>
      <c r="J37" s="116"/>
      <c r="K37" s="147"/>
      <c r="L37" s="116"/>
      <c r="M37" s="116"/>
      <c r="N37" s="116"/>
      <c r="P37" s="116"/>
      <c r="Q37" s="116"/>
      <c r="R37" s="116"/>
      <c r="S37" s="116"/>
    </row>
    <row r="38" spans="1:19" ht="15" customHeight="1" x14ac:dyDescent="0.25">
      <c r="A38" s="96" t="s">
        <v>702</v>
      </c>
      <c r="B38" s="138" t="s">
        <v>752</v>
      </c>
      <c r="C38" s="97" t="s">
        <v>664</v>
      </c>
      <c r="D38" s="98" t="s">
        <v>25</v>
      </c>
      <c r="E38" s="99">
        <v>1468</v>
      </c>
      <c r="F38" s="100">
        <f>+I38/E38</f>
        <v>10</v>
      </c>
      <c r="G38" s="101">
        <v>0.04</v>
      </c>
      <c r="H38" s="102">
        <f>+E38*G38</f>
        <v>58.72</v>
      </c>
      <c r="I38" s="103">
        <v>14680</v>
      </c>
      <c r="J38" s="103"/>
      <c r="K38" s="145">
        <v>5</v>
      </c>
      <c r="L38" s="103" t="s">
        <v>687</v>
      </c>
      <c r="M38" s="103" t="s">
        <v>717</v>
      </c>
      <c r="N38" s="103" t="s">
        <v>679</v>
      </c>
      <c r="P38" s="156">
        <v>4.02E-2</v>
      </c>
      <c r="Q38" s="103">
        <f>+P38*E38</f>
        <v>59.013599999999997</v>
      </c>
      <c r="R38" s="103">
        <f>1.3*E38</f>
        <v>1908.4</v>
      </c>
      <c r="S38" s="103"/>
    </row>
    <row r="39" spans="1:19" ht="15" customHeight="1" x14ac:dyDescent="0.25">
      <c r="A39" s="96" t="s">
        <v>703</v>
      </c>
      <c r="B39" s="138" t="s">
        <v>752</v>
      </c>
      <c r="C39" s="97" t="s">
        <v>66</v>
      </c>
      <c r="D39" s="98" t="s">
        <v>25</v>
      </c>
      <c r="E39" s="100">
        <v>440</v>
      </c>
      <c r="F39" s="100">
        <v>25</v>
      </c>
      <c r="G39" s="101">
        <v>0.06</v>
      </c>
      <c r="H39" s="126">
        <f>+E39*G39</f>
        <v>26.4</v>
      </c>
      <c r="I39" s="103">
        <f>+E39*F39</f>
        <v>11000</v>
      </c>
      <c r="J39" s="103"/>
      <c r="K39" s="145">
        <v>5</v>
      </c>
      <c r="L39" s="103" t="s">
        <v>689</v>
      </c>
      <c r="M39" s="103" t="s">
        <v>718</v>
      </c>
      <c r="N39" s="103"/>
      <c r="P39" s="157">
        <f>+PU!$D$16</f>
        <v>4.02E-2</v>
      </c>
      <c r="Q39" s="103">
        <f>P39*E39</f>
        <v>17.687999999999999</v>
      </c>
      <c r="R39" s="103">
        <f>+PU!$D$17*'Cuadro DE PARTIDAS'!E39</f>
        <v>836</v>
      </c>
      <c r="S39" s="103"/>
    </row>
    <row r="40" spans="1:19" ht="15" customHeight="1" x14ac:dyDescent="0.25">
      <c r="A40" s="96" t="s">
        <v>704</v>
      </c>
      <c r="B40" s="138" t="s">
        <v>752</v>
      </c>
      <c r="C40" s="97" t="s">
        <v>612</v>
      </c>
      <c r="D40" s="98" t="s">
        <v>25</v>
      </c>
      <c r="E40" s="100">
        <v>112</v>
      </c>
      <c r="F40" s="100">
        <f t="shared" ref="F40:F55" si="2">+I40/E40</f>
        <v>980</v>
      </c>
      <c r="G40" s="101">
        <f t="shared" ref="G40:G55" si="3">+H40/E40</f>
        <v>28</v>
      </c>
      <c r="H40" s="102">
        <v>3136</v>
      </c>
      <c r="I40" s="103">
        <v>109760</v>
      </c>
      <c r="J40" s="103"/>
      <c r="K40" s="145">
        <v>10</v>
      </c>
      <c r="L40" s="103" t="s">
        <v>690</v>
      </c>
      <c r="M40" s="103" t="s">
        <v>705</v>
      </c>
      <c r="N40" s="103"/>
      <c r="P40" s="103"/>
      <c r="Q40" s="103"/>
      <c r="R40" s="103"/>
      <c r="S40" s="103"/>
    </row>
    <row r="41" spans="1:19" ht="15" customHeight="1" x14ac:dyDescent="0.25">
      <c r="A41" s="96" t="s">
        <v>705</v>
      </c>
      <c r="B41" s="138" t="s">
        <v>752</v>
      </c>
      <c r="C41" s="97" t="s">
        <v>613</v>
      </c>
      <c r="D41" s="98" t="s">
        <v>25</v>
      </c>
      <c r="E41" s="100">
        <v>678</v>
      </c>
      <c r="F41" s="100">
        <f t="shared" si="2"/>
        <v>1100</v>
      </c>
      <c r="G41" s="101">
        <f t="shared" si="3"/>
        <v>17.300884955752213</v>
      </c>
      <c r="H41" s="102">
        <v>11730</v>
      </c>
      <c r="I41" s="103">
        <v>745800</v>
      </c>
      <c r="J41" s="103"/>
      <c r="K41" s="145">
        <v>15</v>
      </c>
      <c r="L41" s="103" t="s">
        <v>769</v>
      </c>
      <c r="M41" s="103" t="s">
        <v>706</v>
      </c>
      <c r="N41" s="103" t="s">
        <v>680</v>
      </c>
      <c r="P41" s="103"/>
      <c r="Q41" s="103"/>
      <c r="R41" s="103"/>
      <c r="S41" s="103"/>
    </row>
    <row r="42" spans="1:19" ht="15" customHeight="1" x14ac:dyDescent="0.25">
      <c r="A42" s="96" t="s">
        <v>706</v>
      </c>
      <c r="B42" s="138" t="s">
        <v>752</v>
      </c>
      <c r="C42" s="97" t="s">
        <v>614</v>
      </c>
      <c r="D42" s="98" t="s">
        <v>25</v>
      </c>
      <c r="E42" s="100">
        <v>225</v>
      </c>
      <c r="F42" s="100">
        <f t="shared" si="2"/>
        <v>1800</v>
      </c>
      <c r="G42" s="101">
        <f t="shared" si="3"/>
        <v>23.555555555555557</v>
      </c>
      <c r="H42" s="102">
        <v>5300</v>
      </c>
      <c r="I42" s="103">
        <v>405000</v>
      </c>
      <c r="J42" s="103"/>
      <c r="K42" s="145">
        <v>5</v>
      </c>
      <c r="L42" s="103" t="s">
        <v>705</v>
      </c>
      <c r="M42" s="103" t="s">
        <v>719</v>
      </c>
      <c r="N42" s="103" t="s">
        <v>680</v>
      </c>
      <c r="P42" s="103"/>
      <c r="Q42" s="103"/>
      <c r="R42" s="103"/>
      <c r="S42" s="103"/>
    </row>
    <row r="43" spans="1:19" ht="15" customHeight="1" x14ac:dyDescent="0.3">
      <c r="A43" s="111" t="s">
        <v>655</v>
      </c>
      <c r="B43" s="139"/>
      <c r="C43" s="112" t="s">
        <v>647</v>
      </c>
      <c r="D43" s="113"/>
      <c r="E43" s="114"/>
      <c r="F43" s="114"/>
      <c r="G43" s="115"/>
      <c r="H43" s="114"/>
      <c r="I43" s="116"/>
      <c r="J43" s="116"/>
      <c r="K43" s="147"/>
      <c r="L43" s="116"/>
      <c r="M43" s="116"/>
      <c r="N43" s="116"/>
      <c r="P43" s="116"/>
      <c r="Q43" s="116"/>
      <c r="R43" s="116"/>
      <c r="S43" s="116"/>
    </row>
    <row r="44" spans="1:19" ht="15" customHeight="1" x14ac:dyDescent="0.25">
      <c r="A44" s="96" t="s">
        <v>707</v>
      </c>
      <c r="B44" s="138" t="s">
        <v>752</v>
      </c>
      <c r="C44" s="97" t="s">
        <v>615</v>
      </c>
      <c r="D44" s="98" t="s">
        <v>40</v>
      </c>
      <c r="E44" s="100">
        <v>207.5</v>
      </c>
      <c r="F44" s="100">
        <f t="shared" si="2"/>
        <v>1354.0380722891568</v>
      </c>
      <c r="G44" s="101">
        <f t="shared" si="3"/>
        <v>70.380722891566265</v>
      </c>
      <c r="H44" s="102">
        <v>14604</v>
      </c>
      <c r="I44" s="103">
        <v>280962.90000000002</v>
      </c>
      <c r="J44" s="103"/>
      <c r="K44" s="145">
        <v>20</v>
      </c>
      <c r="L44" s="103" t="s">
        <v>692</v>
      </c>
      <c r="M44" s="103" t="s">
        <v>721</v>
      </c>
      <c r="N44" s="103" t="s">
        <v>681</v>
      </c>
      <c r="P44" s="103"/>
      <c r="Q44" s="103"/>
      <c r="R44" s="103"/>
      <c r="S44" s="103"/>
    </row>
    <row r="45" spans="1:19" ht="15" customHeight="1" x14ac:dyDescent="0.25">
      <c r="A45" s="96" t="s">
        <v>708</v>
      </c>
      <c r="B45" s="138" t="s">
        <v>752</v>
      </c>
      <c r="C45" s="97" t="s">
        <v>616</v>
      </c>
      <c r="D45" s="98" t="s">
        <v>47</v>
      </c>
      <c r="E45" s="100">
        <v>3750</v>
      </c>
      <c r="F45" s="100">
        <f t="shared" si="2"/>
        <v>71.94</v>
      </c>
      <c r="G45" s="101">
        <f t="shared" si="3"/>
        <v>3</v>
      </c>
      <c r="H45" s="102">
        <v>11250</v>
      </c>
      <c r="I45" s="103">
        <v>269775</v>
      </c>
      <c r="J45" s="103"/>
      <c r="K45" s="145">
        <v>20</v>
      </c>
      <c r="L45" s="103" t="s">
        <v>693</v>
      </c>
      <c r="M45" s="103" t="s">
        <v>722</v>
      </c>
      <c r="N45" s="103" t="s">
        <v>682</v>
      </c>
      <c r="P45" s="103"/>
      <c r="Q45" s="103"/>
      <c r="R45" s="103"/>
      <c r="S45" s="103"/>
    </row>
    <row r="46" spans="1:19" ht="15" customHeight="1" x14ac:dyDescent="0.25">
      <c r="A46" s="96" t="s">
        <v>709</v>
      </c>
      <c r="B46" s="138" t="s">
        <v>752</v>
      </c>
      <c r="C46" s="97" t="s">
        <v>617</v>
      </c>
      <c r="D46" s="98" t="s">
        <v>97</v>
      </c>
      <c r="E46" s="100">
        <v>30</v>
      </c>
      <c r="F46" s="100">
        <f t="shared" si="2"/>
        <v>405</v>
      </c>
      <c r="G46" s="101">
        <f t="shared" si="3"/>
        <v>7.89</v>
      </c>
      <c r="H46" s="102">
        <v>236.7</v>
      </c>
      <c r="I46" s="103">
        <v>12150</v>
      </c>
      <c r="J46" s="103"/>
      <c r="K46" s="145">
        <v>5</v>
      </c>
      <c r="L46" s="103" t="s">
        <v>694</v>
      </c>
      <c r="M46" s="103" t="s">
        <v>723</v>
      </c>
      <c r="N46" s="103"/>
      <c r="P46" s="103"/>
      <c r="Q46" s="103"/>
      <c r="R46" s="103"/>
      <c r="S46" s="103"/>
    </row>
    <row r="47" spans="1:19" ht="15" customHeight="1" x14ac:dyDescent="0.3">
      <c r="A47" s="111" t="s">
        <v>656</v>
      </c>
      <c r="B47" s="139"/>
      <c r="C47" s="112" t="s">
        <v>649</v>
      </c>
      <c r="D47" s="113"/>
      <c r="E47" s="114"/>
      <c r="F47" s="114"/>
      <c r="G47" s="115"/>
      <c r="H47" s="114"/>
      <c r="I47" s="116"/>
      <c r="J47" s="116"/>
      <c r="K47" s="147"/>
      <c r="L47" s="116"/>
      <c r="M47" s="116"/>
      <c r="N47" s="116"/>
      <c r="P47" s="116"/>
      <c r="Q47" s="116"/>
      <c r="R47" s="116"/>
      <c r="S47" s="116"/>
    </row>
    <row r="48" spans="1:19" ht="15" customHeight="1" x14ac:dyDescent="0.25">
      <c r="A48" s="96" t="s">
        <v>710</v>
      </c>
      <c r="B48" s="138" t="s">
        <v>752</v>
      </c>
      <c r="C48" s="97" t="s">
        <v>627</v>
      </c>
      <c r="D48" s="98" t="s">
        <v>57</v>
      </c>
      <c r="E48" s="100">
        <v>559</v>
      </c>
      <c r="F48" s="100">
        <f>+I48/E48</f>
        <v>80.859338103756713</v>
      </c>
      <c r="G48" s="101">
        <f>+H48/E48</f>
        <v>5.2289803220035775</v>
      </c>
      <c r="H48" s="102">
        <v>2923</v>
      </c>
      <c r="I48" s="103">
        <v>45200.37</v>
      </c>
      <c r="J48" s="103"/>
      <c r="K48" s="145">
        <v>40</v>
      </c>
      <c r="L48" s="103" t="s">
        <v>695</v>
      </c>
      <c r="M48" s="103" t="s">
        <v>724</v>
      </c>
      <c r="N48" s="103" t="s">
        <v>685</v>
      </c>
      <c r="P48" s="103"/>
      <c r="Q48" s="103"/>
      <c r="R48" s="103"/>
      <c r="S48" s="103"/>
    </row>
    <row r="49" spans="1:19" ht="15" customHeight="1" x14ac:dyDescent="0.25">
      <c r="A49" s="96" t="s">
        <v>711</v>
      </c>
      <c r="B49" s="138" t="s">
        <v>752</v>
      </c>
      <c r="C49" s="97" t="s">
        <v>625</v>
      </c>
      <c r="D49" s="98" t="s">
        <v>121</v>
      </c>
      <c r="E49" s="100">
        <v>72</v>
      </c>
      <c r="F49" s="100">
        <f t="shared" si="2"/>
        <v>5500</v>
      </c>
      <c r="G49" s="101">
        <f t="shared" si="3"/>
        <v>140</v>
      </c>
      <c r="H49" s="102">
        <v>10080</v>
      </c>
      <c r="I49" s="103">
        <v>396000</v>
      </c>
      <c r="J49" s="103"/>
      <c r="K49" s="145">
        <v>120</v>
      </c>
      <c r="L49" s="103" t="s">
        <v>696</v>
      </c>
      <c r="M49" s="103" t="s">
        <v>725</v>
      </c>
      <c r="N49" s="103"/>
      <c r="P49" s="103"/>
      <c r="Q49" s="103"/>
      <c r="R49" s="103"/>
      <c r="S49" s="103"/>
    </row>
    <row r="50" spans="1:19" ht="15" customHeight="1" x14ac:dyDescent="0.25">
      <c r="A50" s="96" t="s">
        <v>712</v>
      </c>
      <c r="B50" s="138" t="s">
        <v>752</v>
      </c>
      <c r="C50" s="97" t="s">
        <v>626</v>
      </c>
      <c r="D50" s="98" t="s">
        <v>50</v>
      </c>
      <c r="E50" s="100">
        <v>77</v>
      </c>
      <c r="F50" s="100">
        <f t="shared" si="2"/>
        <v>701.71168831168836</v>
      </c>
      <c r="G50" s="101">
        <f t="shared" si="3"/>
        <v>50.064935064935064</v>
      </c>
      <c r="H50" s="102">
        <v>3855</v>
      </c>
      <c r="I50" s="103">
        <v>54031.8</v>
      </c>
      <c r="J50" s="103"/>
      <c r="K50" s="145">
        <v>120</v>
      </c>
      <c r="L50" s="103" t="s">
        <v>697</v>
      </c>
      <c r="M50" s="103" t="s">
        <v>726</v>
      </c>
      <c r="N50" s="103"/>
      <c r="P50" s="103"/>
      <c r="Q50" s="103"/>
      <c r="R50" s="103"/>
      <c r="S50" s="103"/>
    </row>
    <row r="51" spans="1:19" ht="15" customHeight="1" x14ac:dyDescent="0.3">
      <c r="A51" s="111" t="s">
        <v>657</v>
      </c>
      <c r="B51" s="139"/>
      <c r="C51" s="112" t="s">
        <v>651</v>
      </c>
      <c r="D51" s="113"/>
      <c r="E51" s="114"/>
      <c r="F51" s="114"/>
      <c r="G51" s="115"/>
      <c r="H51" s="114"/>
      <c r="I51" s="116"/>
      <c r="J51" s="116"/>
      <c r="K51" s="147"/>
      <c r="L51" s="116"/>
      <c r="M51" s="116"/>
      <c r="N51" s="116"/>
      <c r="P51" s="116"/>
      <c r="Q51" s="116"/>
      <c r="R51" s="116"/>
      <c r="S51" s="116"/>
    </row>
    <row r="52" spans="1:19" ht="15" customHeight="1" x14ac:dyDescent="0.25">
      <c r="A52" s="96" t="s">
        <v>713</v>
      </c>
      <c r="B52" s="138" t="s">
        <v>752</v>
      </c>
      <c r="C52" s="97" t="s">
        <v>618</v>
      </c>
      <c r="D52" s="98" t="s">
        <v>57</v>
      </c>
      <c r="E52" s="100">
        <v>530</v>
      </c>
      <c r="F52" s="100">
        <f>+I52/E52</f>
        <v>40.47</v>
      </c>
      <c r="G52" s="101">
        <f>+H52/E52</f>
        <v>3</v>
      </c>
      <c r="H52" s="102">
        <v>1590</v>
      </c>
      <c r="I52" s="103">
        <v>21449.1</v>
      </c>
      <c r="J52" s="103"/>
      <c r="K52" s="145">
        <v>20</v>
      </c>
      <c r="L52" s="103" t="s">
        <v>698</v>
      </c>
      <c r="M52" s="103" t="s">
        <v>727</v>
      </c>
      <c r="N52" s="103"/>
      <c r="P52" s="103"/>
      <c r="Q52" s="103"/>
      <c r="R52" s="103"/>
      <c r="S52" s="103"/>
    </row>
    <row r="53" spans="1:19" ht="15" customHeight="1" x14ac:dyDescent="0.25">
      <c r="A53" s="96" t="s">
        <v>714</v>
      </c>
      <c r="B53" s="138" t="s">
        <v>752</v>
      </c>
      <c r="C53" s="97" t="s">
        <v>620</v>
      </c>
      <c r="D53" s="98" t="s">
        <v>57</v>
      </c>
      <c r="E53" s="100">
        <v>14100</v>
      </c>
      <c r="F53" s="100">
        <f t="shared" si="2"/>
        <v>5.5737242907801443</v>
      </c>
      <c r="G53" s="101">
        <f t="shared" si="3"/>
        <v>0.4068617021276596</v>
      </c>
      <c r="H53" s="102">
        <v>5736.75</v>
      </c>
      <c r="I53" s="103">
        <v>78589.512500000041</v>
      </c>
      <c r="J53" s="103"/>
      <c r="K53" s="145">
        <v>15</v>
      </c>
      <c r="L53" s="103" t="s">
        <v>699</v>
      </c>
      <c r="M53" s="103" t="s">
        <v>728</v>
      </c>
      <c r="N53" s="103"/>
      <c r="P53" s="103"/>
      <c r="Q53" s="103"/>
      <c r="R53" s="103"/>
      <c r="S53" s="103"/>
    </row>
    <row r="54" spans="1:19" ht="15" customHeight="1" x14ac:dyDescent="0.25">
      <c r="A54" s="96" t="s">
        <v>715</v>
      </c>
      <c r="B54" s="138" t="s">
        <v>752</v>
      </c>
      <c r="C54" s="97" t="s">
        <v>621</v>
      </c>
      <c r="D54" s="98" t="s">
        <v>50</v>
      </c>
      <c r="E54" s="100">
        <v>49</v>
      </c>
      <c r="F54" s="100">
        <f t="shared" si="2"/>
        <v>378.04040816326528</v>
      </c>
      <c r="G54" s="101">
        <f t="shared" si="3"/>
        <v>27.673469387755102</v>
      </c>
      <c r="H54" s="102">
        <v>1356</v>
      </c>
      <c r="I54" s="103">
        <v>18523.98</v>
      </c>
      <c r="J54" s="103"/>
      <c r="K54" s="145">
        <v>15</v>
      </c>
      <c r="L54" s="103" t="s">
        <v>701</v>
      </c>
      <c r="M54" s="103" t="s">
        <v>729</v>
      </c>
      <c r="N54" s="103"/>
      <c r="P54" s="103"/>
      <c r="Q54" s="103"/>
      <c r="R54" s="103"/>
      <c r="S54" s="103"/>
    </row>
    <row r="55" spans="1:19" ht="15" customHeight="1" x14ac:dyDescent="0.25">
      <c r="A55" s="96" t="s">
        <v>716</v>
      </c>
      <c r="B55" s="138" t="s">
        <v>752</v>
      </c>
      <c r="C55" s="97" t="s">
        <v>619</v>
      </c>
      <c r="D55" s="98" t="s">
        <v>50</v>
      </c>
      <c r="E55" s="100">
        <v>120</v>
      </c>
      <c r="F55" s="100">
        <f t="shared" si="2"/>
        <v>169.29949999999999</v>
      </c>
      <c r="G55" s="101">
        <f t="shared" si="3"/>
        <v>12.55</v>
      </c>
      <c r="H55" s="102">
        <v>1506</v>
      </c>
      <c r="I55" s="103">
        <v>20315.939999999999</v>
      </c>
      <c r="J55" s="103"/>
      <c r="K55" s="145">
        <v>25</v>
      </c>
      <c r="L55" s="103" t="s">
        <v>700</v>
      </c>
      <c r="M55" s="103" t="s">
        <v>730</v>
      </c>
      <c r="N55" s="103"/>
      <c r="P55" s="103"/>
      <c r="Q55" s="103"/>
      <c r="R55" s="103"/>
      <c r="S55" s="103"/>
    </row>
    <row r="56" spans="1:19" ht="15" customHeight="1" x14ac:dyDescent="0.3">
      <c r="A56" s="96"/>
      <c r="B56" s="138"/>
      <c r="C56" s="104" t="s">
        <v>658</v>
      </c>
      <c r="D56" s="98"/>
      <c r="E56" s="99"/>
      <c r="F56" s="100"/>
      <c r="G56" s="101"/>
      <c r="H56" s="107">
        <f>SUM(H38:H55)</f>
        <v>73388.569999999992</v>
      </c>
      <c r="I56" s="107">
        <f>SUM(I38:I55)</f>
        <v>2483238.6025</v>
      </c>
      <c r="J56" s="107"/>
      <c r="K56" s="148"/>
      <c r="L56" s="107"/>
      <c r="M56" s="107"/>
      <c r="N56" s="107"/>
      <c r="P56" s="107"/>
      <c r="Q56" s="107"/>
      <c r="R56" s="107"/>
      <c r="S56" s="107"/>
    </row>
    <row r="57" spans="1:19" ht="9" customHeight="1" x14ac:dyDescent="0.3">
      <c r="A57" s="96"/>
      <c r="B57" s="138"/>
      <c r="C57" s="104"/>
      <c r="D57" s="120"/>
      <c r="E57" s="100"/>
      <c r="F57" s="100"/>
      <c r="G57" s="101"/>
      <c r="H57" s="100"/>
      <c r="I57" s="109"/>
      <c r="J57" s="109"/>
      <c r="K57" s="146"/>
      <c r="L57" s="109"/>
      <c r="M57" s="109"/>
      <c r="N57" s="109"/>
      <c r="P57" s="109"/>
      <c r="Q57" s="109"/>
      <c r="R57" s="109"/>
      <c r="S57" s="109"/>
    </row>
    <row r="58" spans="1:19" s="95" customFormat="1" ht="15" customHeight="1" x14ac:dyDescent="0.3">
      <c r="A58" s="90" t="s">
        <v>659</v>
      </c>
      <c r="B58" s="137"/>
      <c r="C58" s="91" t="s">
        <v>666</v>
      </c>
      <c r="D58" s="92"/>
      <c r="E58" s="93"/>
      <c r="F58" s="93"/>
      <c r="G58" s="110"/>
      <c r="H58" s="93"/>
      <c r="I58" s="94"/>
      <c r="J58" s="94"/>
      <c r="K58" s="144"/>
      <c r="L58" s="94"/>
      <c r="M58" s="94"/>
      <c r="N58" s="94"/>
      <c r="P58" s="94"/>
      <c r="Q58" s="94"/>
      <c r="R58" s="94"/>
      <c r="S58" s="94"/>
    </row>
    <row r="59" spans="1:19" ht="15" customHeight="1" x14ac:dyDescent="0.3">
      <c r="A59" s="111" t="s">
        <v>660</v>
      </c>
      <c r="B59" s="139"/>
      <c r="C59" s="112" t="s">
        <v>645</v>
      </c>
      <c r="D59" s="113"/>
      <c r="E59" s="114"/>
      <c r="F59" s="114"/>
      <c r="G59" s="115"/>
      <c r="H59" s="114"/>
      <c r="I59" s="116"/>
      <c r="J59" s="116"/>
      <c r="K59" s="147"/>
      <c r="L59" s="116"/>
      <c r="M59" s="116"/>
      <c r="N59" s="116"/>
      <c r="P59" s="116"/>
      <c r="Q59" s="116"/>
      <c r="R59" s="116"/>
      <c r="S59" s="116"/>
    </row>
    <row r="60" spans="1:19" ht="15" customHeight="1" x14ac:dyDescent="0.25">
      <c r="A60" s="96" t="s">
        <v>717</v>
      </c>
      <c r="B60" s="138" t="s">
        <v>753</v>
      </c>
      <c r="C60" s="97" t="s">
        <v>664</v>
      </c>
      <c r="D60" s="98" t="s">
        <v>25</v>
      </c>
      <c r="E60" s="100">
        <v>1526</v>
      </c>
      <c r="F60" s="100">
        <f>+I60/E60</f>
        <v>10</v>
      </c>
      <c r="G60" s="101">
        <v>0.04</v>
      </c>
      <c r="H60" s="102">
        <f>+E60*G60</f>
        <v>61.04</v>
      </c>
      <c r="I60" s="103">
        <v>15260</v>
      </c>
      <c r="J60" s="103"/>
      <c r="K60" s="145">
        <v>5</v>
      </c>
      <c r="L60" s="103" t="s">
        <v>702</v>
      </c>
      <c r="M60" s="103" t="s">
        <v>731</v>
      </c>
      <c r="N60" s="103" t="s">
        <v>679</v>
      </c>
      <c r="P60" s="156">
        <v>4.02E-2</v>
      </c>
      <c r="Q60" s="103">
        <f>+P60*E60</f>
        <v>61.345199999999998</v>
      </c>
      <c r="R60" s="103">
        <f>1.3*E60</f>
        <v>1983.8</v>
      </c>
      <c r="S60" s="103"/>
    </row>
    <row r="61" spans="1:19" ht="15" customHeight="1" x14ac:dyDescent="0.25">
      <c r="A61" s="96" t="s">
        <v>718</v>
      </c>
      <c r="B61" s="138" t="s">
        <v>753</v>
      </c>
      <c r="C61" s="97" t="s">
        <v>66</v>
      </c>
      <c r="D61" s="98" t="s">
        <v>25</v>
      </c>
      <c r="E61" s="100">
        <v>1050</v>
      </c>
      <c r="F61" s="100">
        <v>25</v>
      </c>
      <c r="G61" s="101">
        <v>0.06</v>
      </c>
      <c r="H61" s="126">
        <f>+E61*G61</f>
        <v>63</v>
      </c>
      <c r="I61" s="103">
        <f>+E61*F61</f>
        <v>26250</v>
      </c>
      <c r="J61" s="103"/>
      <c r="K61" s="145">
        <v>5</v>
      </c>
      <c r="L61" s="103" t="s">
        <v>703</v>
      </c>
      <c r="M61" s="103" t="s">
        <v>732</v>
      </c>
      <c r="N61" s="103"/>
      <c r="P61" s="157">
        <f>+PU!$D$16</f>
        <v>4.02E-2</v>
      </c>
      <c r="Q61" s="103">
        <f>P61*E61</f>
        <v>42.21</v>
      </c>
      <c r="R61" s="103">
        <f>+PU!$D$17*'Cuadro DE PARTIDAS'!E61</f>
        <v>1995</v>
      </c>
      <c r="S61" s="103"/>
    </row>
    <row r="62" spans="1:19" ht="15" customHeight="1" x14ac:dyDescent="0.25">
      <c r="A62" s="96" t="s">
        <v>719</v>
      </c>
      <c r="B62" s="138" t="s">
        <v>753</v>
      </c>
      <c r="C62" s="97" t="s">
        <v>612</v>
      </c>
      <c r="D62" s="98" t="s">
        <v>25</v>
      </c>
      <c r="E62" s="100">
        <v>140</v>
      </c>
      <c r="F62" s="100">
        <f t="shared" ref="F62:F76" si="4">+I62/E62</f>
        <v>980</v>
      </c>
      <c r="G62" s="101">
        <f t="shared" ref="G62:G76" si="5">+H62/E62</f>
        <v>28</v>
      </c>
      <c r="H62" s="102">
        <v>3920</v>
      </c>
      <c r="I62" s="103">
        <v>137200</v>
      </c>
      <c r="J62" s="103"/>
      <c r="K62" s="145">
        <v>10</v>
      </c>
      <c r="L62" s="103" t="s">
        <v>706</v>
      </c>
      <c r="M62" s="103" t="s">
        <v>770</v>
      </c>
      <c r="N62" s="103"/>
      <c r="P62" s="103"/>
      <c r="Q62" s="103"/>
      <c r="R62" s="103"/>
      <c r="S62" s="103"/>
    </row>
    <row r="63" spans="1:19" ht="15" customHeight="1" x14ac:dyDescent="0.25">
      <c r="A63" s="96" t="s">
        <v>720</v>
      </c>
      <c r="B63" s="138" t="s">
        <v>753</v>
      </c>
      <c r="C63" s="97" t="s">
        <v>613</v>
      </c>
      <c r="D63" s="98" t="s">
        <v>25</v>
      </c>
      <c r="E63" s="100">
        <v>550</v>
      </c>
      <c r="F63" s="100">
        <f t="shared" si="4"/>
        <v>1100</v>
      </c>
      <c r="G63" s="101">
        <f t="shared" si="5"/>
        <v>17</v>
      </c>
      <c r="H63" s="102">
        <v>9350</v>
      </c>
      <c r="I63" s="103">
        <v>605000</v>
      </c>
      <c r="J63" s="103"/>
      <c r="K63" s="145">
        <v>12</v>
      </c>
      <c r="L63" s="103" t="s">
        <v>719</v>
      </c>
      <c r="M63" s="103" t="s">
        <v>734</v>
      </c>
      <c r="N63" s="103" t="s">
        <v>680</v>
      </c>
      <c r="P63" s="103"/>
      <c r="Q63" s="103"/>
      <c r="R63" s="103"/>
      <c r="S63" s="103"/>
    </row>
    <row r="64" spans="1:19" ht="15" customHeight="1" x14ac:dyDescent="0.3">
      <c r="A64" s="111" t="s">
        <v>756</v>
      </c>
      <c r="B64" s="139"/>
      <c r="C64" s="112" t="s">
        <v>647</v>
      </c>
      <c r="D64" s="113"/>
      <c r="E64" s="114"/>
      <c r="F64" s="114"/>
      <c r="G64" s="115"/>
      <c r="H64" s="114"/>
      <c r="I64" s="116"/>
      <c r="J64" s="116"/>
      <c r="K64" s="147"/>
      <c r="L64" s="116"/>
      <c r="M64" s="116"/>
      <c r="N64" s="116"/>
      <c r="P64" s="116"/>
      <c r="Q64" s="116"/>
      <c r="R64" s="116"/>
      <c r="S64" s="116"/>
    </row>
    <row r="65" spans="1:19" ht="15" customHeight="1" x14ac:dyDescent="0.25">
      <c r="A65" s="96" t="s">
        <v>721</v>
      </c>
      <c r="B65" s="138" t="s">
        <v>753</v>
      </c>
      <c r="C65" s="97" t="s">
        <v>615</v>
      </c>
      <c r="D65" s="98" t="s">
        <v>40</v>
      </c>
      <c r="E65" s="100">
        <v>169</v>
      </c>
      <c r="F65" s="100">
        <f t="shared" si="4"/>
        <v>1127.1798816568048</v>
      </c>
      <c r="G65" s="101">
        <f t="shared" si="5"/>
        <v>66.017751479289942</v>
      </c>
      <c r="H65" s="102">
        <v>11157</v>
      </c>
      <c r="I65" s="103">
        <v>190493.4</v>
      </c>
      <c r="J65" s="103"/>
      <c r="K65" s="145">
        <v>14</v>
      </c>
      <c r="L65" s="103" t="s">
        <v>707</v>
      </c>
      <c r="M65" s="103" t="s">
        <v>735</v>
      </c>
      <c r="N65" s="103" t="s">
        <v>681</v>
      </c>
      <c r="P65" s="103"/>
      <c r="Q65" s="103"/>
      <c r="R65" s="103"/>
      <c r="S65" s="103"/>
    </row>
    <row r="66" spans="1:19" ht="15" customHeight="1" x14ac:dyDescent="0.25">
      <c r="A66" s="96" t="s">
        <v>722</v>
      </c>
      <c r="B66" s="138" t="s">
        <v>753</v>
      </c>
      <c r="C66" s="118" t="s">
        <v>616</v>
      </c>
      <c r="D66" s="119" t="s">
        <v>47</v>
      </c>
      <c r="E66" s="100">
        <v>1900</v>
      </c>
      <c r="F66" s="100">
        <f t="shared" si="4"/>
        <v>71.94</v>
      </c>
      <c r="G66" s="101">
        <f t="shared" si="5"/>
        <v>3</v>
      </c>
      <c r="H66" s="102">
        <v>5700</v>
      </c>
      <c r="I66" s="103">
        <v>136686</v>
      </c>
      <c r="J66" s="103"/>
      <c r="K66" s="145">
        <v>10</v>
      </c>
      <c r="L66" s="103" t="s">
        <v>708</v>
      </c>
      <c r="M66" s="103" t="s">
        <v>736</v>
      </c>
      <c r="N66" s="103" t="s">
        <v>682</v>
      </c>
      <c r="P66" s="103"/>
      <c r="Q66" s="103"/>
      <c r="R66" s="103"/>
      <c r="S66" s="103"/>
    </row>
    <row r="67" spans="1:19" ht="15" customHeight="1" x14ac:dyDescent="0.25">
      <c r="A67" s="96" t="s">
        <v>723</v>
      </c>
      <c r="B67" s="138" t="s">
        <v>753</v>
      </c>
      <c r="C67" s="97" t="s">
        <v>617</v>
      </c>
      <c r="D67" s="98" t="s">
        <v>97</v>
      </c>
      <c r="E67" s="100">
        <v>25</v>
      </c>
      <c r="F67" s="100">
        <f t="shared" si="4"/>
        <v>405</v>
      </c>
      <c r="G67" s="101">
        <f t="shared" si="5"/>
        <v>7.89</v>
      </c>
      <c r="H67" s="102">
        <v>197.25</v>
      </c>
      <c r="I67" s="103">
        <v>10125</v>
      </c>
      <c r="J67" s="103"/>
      <c r="K67" s="145">
        <v>5</v>
      </c>
      <c r="L67" s="103" t="s">
        <v>709</v>
      </c>
      <c r="M67" s="103" t="s">
        <v>737</v>
      </c>
      <c r="N67" s="103"/>
      <c r="P67" s="103"/>
      <c r="Q67" s="103"/>
      <c r="R67" s="103"/>
      <c r="S67" s="103"/>
    </row>
    <row r="68" spans="1:19" ht="15" customHeight="1" x14ac:dyDescent="0.3">
      <c r="A68" s="111" t="s">
        <v>661</v>
      </c>
      <c r="B68" s="139"/>
      <c r="C68" s="112" t="s">
        <v>649</v>
      </c>
      <c r="D68" s="113"/>
      <c r="E68" s="114"/>
      <c r="F68" s="114"/>
      <c r="G68" s="115"/>
      <c r="H68" s="114"/>
      <c r="I68" s="116"/>
      <c r="J68" s="116"/>
      <c r="K68" s="147"/>
      <c r="L68" s="116"/>
      <c r="M68" s="116"/>
      <c r="N68" s="116"/>
      <c r="P68" s="116"/>
      <c r="Q68" s="116"/>
      <c r="R68" s="116"/>
      <c r="S68" s="116"/>
    </row>
    <row r="69" spans="1:19" ht="15" customHeight="1" x14ac:dyDescent="0.25">
      <c r="A69" s="96" t="s">
        <v>724</v>
      </c>
      <c r="B69" s="138" t="s">
        <v>753</v>
      </c>
      <c r="C69" s="97" t="s">
        <v>627</v>
      </c>
      <c r="D69" s="98" t="s">
        <v>57</v>
      </c>
      <c r="E69" s="100">
        <v>492</v>
      </c>
      <c r="F69" s="100">
        <f>+I69/E69</f>
        <v>68.516829268292682</v>
      </c>
      <c r="G69" s="101">
        <f>+H69/E69</f>
        <v>4.4308943089430892</v>
      </c>
      <c r="H69" s="102">
        <v>2180</v>
      </c>
      <c r="I69" s="103">
        <v>33710.28</v>
      </c>
      <c r="J69" s="103"/>
      <c r="K69" s="145">
        <v>30</v>
      </c>
      <c r="L69" s="103" t="s">
        <v>710</v>
      </c>
      <c r="M69" s="103" t="s">
        <v>738</v>
      </c>
      <c r="N69" s="103" t="s">
        <v>685</v>
      </c>
      <c r="P69" s="103"/>
      <c r="Q69" s="103"/>
      <c r="R69" s="103"/>
      <c r="S69" s="103"/>
    </row>
    <row r="70" spans="1:19" ht="15" customHeight="1" x14ac:dyDescent="0.25">
      <c r="A70" s="96" t="s">
        <v>725</v>
      </c>
      <c r="B70" s="138" t="s">
        <v>753</v>
      </c>
      <c r="C70" s="97" t="s">
        <v>625</v>
      </c>
      <c r="D70" s="98" t="s">
        <v>121</v>
      </c>
      <c r="E70" s="100">
        <v>6.4</v>
      </c>
      <c r="F70" s="100">
        <f t="shared" si="4"/>
        <v>5500</v>
      </c>
      <c r="G70" s="101">
        <f t="shared" si="5"/>
        <v>30</v>
      </c>
      <c r="H70" s="102">
        <v>192</v>
      </c>
      <c r="I70" s="103">
        <v>35200</v>
      </c>
      <c r="J70" s="103"/>
      <c r="K70" s="145">
        <v>7</v>
      </c>
      <c r="L70" s="103" t="s">
        <v>711</v>
      </c>
      <c r="M70" s="103" t="s">
        <v>726</v>
      </c>
      <c r="N70" s="103"/>
      <c r="P70" s="103"/>
      <c r="Q70" s="103"/>
      <c r="R70" s="103"/>
      <c r="S70" s="103"/>
    </row>
    <row r="71" spans="1:19" ht="15" customHeight="1" x14ac:dyDescent="0.25">
      <c r="A71" s="96" t="s">
        <v>726</v>
      </c>
      <c r="B71" s="138" t="s">
        <v>753</v>
      </c>
      <c r="C71" s="97" t="s">
        <v>626</v>
      </c>
      <c r="D71" s="98" t="s">
        <v>50</v>
      </c>
      <c r="E71" s="100">
        <v>31</v>
      </c>
      <c r="F71" s="100">
        <f t="shared" si="4"/>
        <v>1726.8803225806453</v>
      </c>
      <c r="G71" s="101">
        <f t="shared" si="5"/>
        <v>115.19354838709677</v>
      </c>
      <c r="H71" s="102">
        <v>3571</v>
      </c>
      <c r="I71" s="103">
        <v>53533.29</v>
      </c>
      <c r="J71" s="103"/>
      <c r="K71" s="145">
        <v>10</v>
      </c>
      <c r="L71" s="103" t="s">
        <v>771</v>
      </c>
      <c r="M71" s="103" t="s">
        <v>739</v>
      </c>
      <c r="N71" s="103"/>
      <c r="P71" s="103"/>
      <c r="Q71" s="103"/>
      <c r="R71" s="103"/>
      <c r="S71" s="103"/>
    </row>
    <row r="72" spans="1:19" ht="15" customHeight="1" x14ac:dyDescent="0.3">
      <c r="A72" s="111" t="s">
        <v>662</v>
      </c>
      <c r="B72" s="139"/>
      <c r="C72" s="112" t="s">
        <v>651</v>
      </c>
      <c r="D72" s="113"/>
      <c r="E72" s="114"/>
      <c r="F72" s="114"/>
      <c r="G72" s="115"/>
      <c r="H72" s="114"/>
      <c r="I72" s="116"/>
      <c r="J72" s="116"/>
      <c r="K72" s="147"/>
      <c r="L72" s="116"/>
      <c r="M72" s="116"/>
      <c r="N72" s="116"/>
      <c r="P72" s="116"/>
      <c r="Q72" s="116"/>
      <c r="R72" s="116"/>
      <c r="S72" s="116"/>
    </row>
    <row r="73" spans="1:19" ht="15" customHeight="1" x14ac:dyDescent="0.25">
      <c r="A73" s="96" t="s">
        <v>727</v>
      </c>
      <c r="B73" s="138" t="s">
        <v>753</v>
      </c>
      <c r="C73" s="97" t="s">
        <v>618</v>
      </c>
      <c r="D73" s="98" t="s">
        <v>57</v>
      </c>
      <c r="E73" s="100">
        <v>350</v>
      </c>
      <c r="F73" s="100">
        <f>+I73/E73</f>
        <v>40.47</v>
      </c>
      <c r="G73" s="101">
        <f>+H73/E73</f>
        <v>3</v>
      </c>
      <c r="H73" s="102">
        <v>1050</v>
      </c>
      <c r="I73" s="103">
        <v>14164.5</v>
      </c>
      <c r="J73" s="103"/>
      <c r="K73" s="145">
        <v>10</v>
      </c>
      <c r="L73" s="103" t="s">
        <v>713</v>
      </c>
      <c r="M73" s="103" t="s">
        <v>740</v>
      </c>
      <c r="N73" s="103"/>
      <c r="P73" s="103"/>
      <c r="Q73" s="103"/>
      <c r="R73" s="103"/>
      <c r="S73" s="103"/>
    </row>
    <row r="74" spans="1:19" ht="15" customHeight="1" x14ac:dyDescent="0.25">
      <c r="A74" s="96" t="s">
        <v>728</v>
      </c>
      <c r="B74" s="138" t="s">
        <v>753</v>
      </c>
      <c r="C74" s="97" t="s">
        <v>620</v>
      </c>
      <c r="D74" s="98" t="s">
        <v>57</v>
      </c>
      <c r="E74" s="100">
        <v>11370</v>
      </c>
      <c r="F74" s="100">
        <f t="shared" si="4"/>
        <v>7.4114520668425676</v>
      </c>
      <c r="G74" s="101">
        <f t="shared" si="5"/>
        <v>0.52919964819700971</v>
      </c>
      <c r="H74" s="102">
        <v>6017</v>
      </c>
      <c r="I74" s="103">
        <v>84268.209999999992</v>
      </c>
      <c r="J74" s="103"/>
      <c r="K74" s="145">
        <v>15</v>
      </c>
      <c r="L74" s="103" t="s">
        <v>714</v>
      </c>
      <c r="M74" s="103" t="s">
        <v>741</v>
      </c>
      <c r="N74" s="103"/>
      <c r="P74" s="103"/>
      <c r="Q74" s="103"/>
      <c r="R74" s="103"/>
      <c r="S74" s="103"/>
    </row>
    <row r="75" spans="1:19" ht="15" customHeight="1" x14ac:dyDescent="0.25">
      <c r="A75" s="96" t="s">
        <v>729</v>
      </c>
      <c r="B75" s="138" t="s">
        <v>753</v>
      </c>
      <c r="C75" s="97" t="s">
        <v>621</v>
      </c>
      <c r="D75" s="98" t="s">
        <v>50</v>
      </c>
      <c r="E75" s="100">
        <v>73</v>
      </c>
      <c r="F75" s="100">
        <f t="shared" si="4"/>
        <v>404.43424657534246</v>
      </c>
      <c r="G75" s="101">
        <f t="shared" si="5"/>
        <v>29.452054794520549</v>
      </c>
      <c r="H75" s="102">
        <v>2150</v>
      </c>
      <c r="I75" s="103">
        <v>29523.7</v>
      </c>
      <c r="J75" s="103"/>
      <c r="K75" s="145">
        <v>15</v>
      </c>
      <c r="L75" s="103" t="s">
        <v>715</v>
      </c>
      <c r="M75" s="103" t="s">
        <v>742</v>
      </c>
      <c r="N75" s="103"/>
      <c r="P75" s="103"/>
      <c r="Q75" s="103"/>
      <c r="R75" s="103"/>
      <c r="S75" s="103"/>
    </row>
    <row r="76" spans="1:19" ht="15" customHeight="1" x14ac:dyDescent="0.25">
      <c r="A76" s="96" t="s">
        <v>730</v>
      </c>
      <c r="B76" s="138" t="s">
        <v>753</v>
      </c>
      <c r="C76" s="97" t="s">
        <v>619</v>
      </c>
      <c r="D76" s="98" t="s">
        <v>50</v>
      </c>
      <c r="E76" s="100">
        <v>84</v>
      </c>
      <c r="F76" s="100">
        <f t="shared" si="4"/>
        <v>238.15547619047621</v>
      </c>
      <c r="G76" s="101">
        <f t="shared" si="5"/>
        <v>17.547619047619047</v>
      </c>
      <c r="H76" s="102">
        <v>1474</v>
      </c>
      <c r="I76" s="103">
        <v>20005.060000000001</v>
      </c>
      <c r="J76" s="103"/>
      <c r="K76" s="145">
        <v>20</v>
      </c>
      <c r="L76" s="103" t="s">
        <v>716</v>
      </c>
      <c r="M76" s="103" t="s">
        <v>743</v>
      </c>
      <c r="N76" s="103"/>
      <c r="P76" s="103"/>
      <c r="Q76" s="103"/>
      <c r="R76" s="103"/>
      <c r="S76" s="103"/>
    </row>
    <row r="77" spans="1:19" ht="15" customHeight="1" x14ac:dyDescent="0.3">
      <c r="A77" s="96"/>
      <c r="B77" s="138"/>
      <c r="C77" s="104" t="s">
        <v>667</v>
      </c>
      <c r="D77" s="98"/>
      <c r="E77" s="99"/>
      <c r="F77" s="100"/>
      <c r="G77" s="101"/>
      <c r="H77" s="107">
        <f>SUM(H60:H76)</f>
        <v>47082.29</v>
      </c>
      <c r="I77" s="107">
        <f>SUM(I60:I76)</f>
        <v>1391419.44</v>
      </c>
      <c r="J77" s="107"/>
      <c r="K77" s="148"/>
      <c r="L77" s="107"/>
      <c r="M77" s="107"/>
      <c r="N77" s="107"/>
      <c r="P77" s="107"/>
      <c r="Q77" s="107"/>
      <c r="R77" s="107"/>
      <c r="S77" s="107"/>
    </row>
    <row r="78" spans="1:19" s="95" customFormat="1" ht="15" customHeight="1" x14ac:dyDescent="0.3">
      <c r="A78" s="90" t="s">
        <v>668</v>
      </c>
      <c r="B78" s="137"/>
      <c r="C78" s="91" t="s">
        <v>669</v>
      </c>
      <c r="D78" s="92"/>
      <c r="E78" s="93"/>
      <c r="F78" s="93"/>
      <c r="G78" s="110"/>
      <c r="H78" s="93"/>
      <c r="I78" s="94"/>
      <c r="J78" s="94"/>
      <c r="K78" s="144"/>
      <c r="L78" s="94"/>
      <c r="M78" s="94"/>
      <c r="N78" s="94"/>
      <c r="P78" s="94"/>
      <c r="Q78" s="94"/>
      <c r="R78" s="94"/>
      <c r="S78" s="94"/>
    </row>
    <row r="79" spans="1:19" ht="15" customHeight="1" x14ac:dyDescent="0.3">
      <c r="A79" s="111" t="s">
        <v>670</v>
      </c>
      <c r="B79" s="139"/>
      <c r="C79" s="112" t="s">
        <v>645</v>
      </c>
      <c r="D79" s="113"/>
      <c r="E79" s="114"/>
      <c r="F79" s="114"/>
      <c r="G79" s="115"/>
      <c r="H79" s="114"/>
      <c r="I79" s="116"/>
      <c r="J79" s="116"/>
      <c r="K79" s="147"/>
      <c r="L79" s="116"/>
      <c r="M79" s="116"/>
      <c r="N79" s="116"/>
      <c r="P79" s="116"/>
      <c r="Q79" s="116"/>
      <c r="R79" s="116"/>
      <c r="S79" s="116"/>
    </row>
    <row r="80" spans="1:19" ht="15" customHeight="1" x14ac:dyDescent="0.25">
      <c r="A80" s="96" t="s">
        <v>731</v>
      </c>
      <c r="B80" s="138" t="s">
        <v>755</v>
      </c>
      <c r="C80" s="97" t="s">
        <v>664</v>
      </c>
      <c r="D80" s="98" t="s">
        <v>25</v>
      </c>
      <c r="E80" s="100">
        <v>1916</v>
      </c>
      <c r="F80" s="100">
        <f>+I80/E80</f>
        <v>10</v>
      </c>
      <c r="G80" s="101">
        <v>0.04</v>
      </c>
      <c r="H80" s="102">
        <f>+E80*G80</f>
        <v>76.64</v>
      </c>
      <c r="I80" s="103">
        <v>19160</v>
      </c>
      <c r="J80" s="103"/>
      <c r="K80" s="145">
        <v>1</v>
      </c>
      <c r="L80" s="103" t="s">
        <v>717</v>
      </c>
      <c r="M80" s="103" t="s">
        <v>744</v>
      </c>
      <c r="N80" s="103" t="s">
        <v>679</v>
      </c>
      <c r="P80" s="156">
        <v>4.02E-2</v>
      </c>
      <c r="Q80" s="103">
        <f>+P80*E80</f>
        <v>77.023200000000003</v>
      </c>
      <c r="R80" s="103">
        <f>1.3*E80</f>
        <v>2490.8000000000002</v>
      </c>
      <c r="S80" s="103"/>
    </row>
    <row r="81" spans="1:19" ht="15" customHeight="1" x14ac:dyDescent="0.25">
      <c r="A81" s="96" t="s">
        <v>732</v>
      </c>
      <c r="B81" s="138" t="s">
        <v>755</v>
      </c>
      <c r="C81" s="97" t="s">
        <v>66</v>
      </c>
      <c r="D81" s="98" t="s">
        <v>25</v>
      </c>
      <c r="E81" s="100">
        <v>1430</v>
      </c>
      <c r="F81" s="100">
        <v>25</v>
      </c>
      <c r="G81" s="101">
        <v>0.06</v>
      </c>
      <c r="H81" s="126">
        <f>+E81*G81</f>
        <v>85.8</v>
      </c>
      <c r="I81" s="103">
        <f>+E81*F81</f>
        <v>35750</v>
      </c>
      <c r="J81" s="103"/>
      <c r="K81" s="145">
        <v>6</v>
      </c>
      <c r="L81" s="103" t="s">
        <v>718</v>
      </c>
      <c r="M81" s="103" t="s">
        <v>745</v>
      </c>
      <c r="N81" s="103"/>
      <c r="P81" s="157">
        <f>+PU!$D$16</f>
        <v>4.02E-2</v>
      </c>
      <c r="Q81" s="103">
        <f>P81*E81</f>
        <v>57.485999999999997</v>
      </c>
      <c r="R81" s="103">
        <f>+PU!$D$17*'Cuadro DE PARTIDAS'!E81</f>
        <v>2717</v>
      </c>
      <c r="S81" s="103"/>
    </row>
    <row r="82" spans="1:19" ht="15" customHeight="1" x14ac:dyDescent="0.25">
      <c r="A82" s="96" t="s">
        <v>733</v>
      </c>
      <c r="B82" s="138" t="s">
        <v>755</v>
      </c>
      <c r="C82" s="97" t="s">
        <v>612</v>
      </c>
      <c r="D82" s="98" t="s">
        <v>25</v>
      </c>
      <c r="E82" s="100">
        <v>390</v>
      </c>
      <c r="F82" s="100">
        <f t="shared" ref="F82:F95" si="6">+I82/E82</f>
        <v>980</v>
      </c>
      <c r="G82" s="101">
        <f t="shared" ref="G82:G95" si="7">+H82/E82</f>
        <v>28</v>
      </c>
      <c r="H82" s="128">
        <v>10920</v>
      </c>
      <c r="I82" s="103">
        <v>382200</v>
      </c>
      <c r="J82" s="103"/>
      <c r="K82" s="145">
        <v>10</v>
      </c>
      <c r="L82" s="103" t="s">
        <v>719</v>
      </c>
      <c r="M82" s="103" t="s">
        <v>735</v>
      </c>
      <c r="N82" s="103"/>
      <c r="P82" s="103"/>
      <c r="Q82" s="103"/>
      <c r="R82" s="103"/>
      <c r="S82" s="103"/>
    </row>
    <row r="83" spans="1:19" ht="15" customHeight="1" x14ac:dyDescent="0.25">
      <c r="A83" s="96" t="s">
        <v>734</v>
      </c>
      <c r="B83" s="138" t="s">
        <v>755</v>
      </c>
      <c r="C83" s="97" t="s">
        <v>613</v>
      </c>
      <c r="D83" s="98" t="s">
        <v>25</v>
      </c>
      <c r="E83" s="100">
        <v>290</v>
      </c>
      <c r="F83" s="100">
        <f t="shared" si="6"/>
        <v>1100</v>
      </c>
      <c r="G83" s="101">
        <f t="shared" si="7"/>
        <v>17</v>
      </c>
      <c r="H83" s="128">
        <v>4930</v>
      </c>
      <c r="I83" s="103">
        <v>319000</v>
      </c>
      <c r="J83" s="103"/>
      <c r="K83" s="145">
        <v>6</v>
      </c>
      <c r="L83" s="103" t="s">
        <v>720</v>
      </c>
      <c r="M83" s="103" t="s">
        <v>735</v>
      </c>
      <c r="N83" s="103" t="s">
        <v>680</v>
      </c>
      <c r="P83" s="103"/>
      <c r="Q83" s="103"/>
      <c r="R83" s="103"/>
      <c r="S83" s="103"/>
    </row>
    <row r="84" spans="1:19" ht="15" customHeight="1" x14ac:dyDescent="0.3">
      <c r="A84" s="111" t="s">
        <v>655</v>
      </c>
      <c r="B84" s="139"/>
      <c r="C84" s="112" t="s">
        <v>647</v>
      </c>
      <c r="D84" s="113"/>
      <c r="E84" s="114"/>
      <c r="F84" s="114"/>
      <c r="G84" s="115"/>
      <c r="H84" s="114"/>
      <c r="I84" s="116"/>
      <c r="J84" s="116"/>
      <c r="K84" s="147"/>
      <c r="L84" s="116"/>
      <c r="M84" s="116"/>
      <c r="N84" s="116"/>
      <c r="P84" s="116"/>
      <c r="Q84" s="116"/>
      <c r="R84" s="116"/>
      <c r="S84" s="116"/>
    </row>
    <row r="85" spans="1:19" ht="15" customHeight="1" x14ac:dyDescent="0.25">
      <c r="A85" s="96" t="s">
        <v>735</v>
      </c>
      <c r="B85" s="138" t="s">
        <v>755</v>
      </c>
      <c r="C85" s="97" t="s">
        <v>615</v>
      </c>
      <c r="D85" s="98" t="s">
        <v>40</v>
      </c>
      <c r="E85" s="100">
        <v>172</v>
      </c>
      <c r="F85" s="100">
        <f t="shared" si="6"/>
        <v>1348.9069767441861</v>
      </c>
      <c r="G85" s="101">
        <f t="shared" si="7"/>
        <v>67.552325581395351</v>
      </c>
      <c r="H85" s="128">
        <v>11619</v>
      </c>
      <c r="I85" s="103">
        <v>232012</v>
      </c>
      <c r="J85" s="103"/>
      <c r="K85" s="145">
        <v>15</v>
      </c>
      <c r="L85" s="103" t="s">
        <v>772</v>
      </c>
      <c r="M85" s="103" t="s">
        <v>736</v>
      </c>
      <c r="N85" s="103" t="s">
        <v>681</v>
      </c>
      <c r="P85" s="103"/>
      <c r="Q85" s="103"/>
      <c r="R85" s="103"/>
      <c r="S85" s="103"/>
    </row>
    <row r="86" spans="1:19" ht="15" customHeight="1" x14ac:dyDescent="0.25">
      <c r="A86" s="96" t="s">
        <v>736</v>
      </c>
      <c r="B86" s="138" t="s">
        <v>755</v>
      </c>
      <c r="C86" s="118" t="s">
        <v>616</v>
      </c>
      <c r="D86" s="119" t="s">
        <v>47</v>
      </c>
      <c r="E86" s="100">
        <v>2780</v>
      </c>
      <c r="F86" s="100">
        <f t="shared" si="6"/>
        <v>71.94</v>
      </c>
      <c r="G86" s="101">
        <f t="shared" si="7"/>
        <v>3</v>
      </c>
      <c r="H86" s="128">
        <v>8340</v>
      </c>
      <c r="I86" s="103">
        <v>199993.19999999998</v>
      </c>
      <c r="J86" s="103"/>
      <c r="K86" s="145">
        <v>15</v>
      </c>
      <c r="L86" s="103" t="s">
        <v>773</v>
      </c>
      <c r="M86" s="103" t="s">
        <v>743</v>
      </c>
      <c r="N86" s="103" t="s">
        <v>682</v>
      </c>
      <c r="P86" s="103"/>
      <c r="Q86" s="103"/>
      <c r="R86" s="103"/>
      <c r="S86" s="103"/>
    </row>
    <row r="87" spans="1:19" ht="15" customHeight="1" x14ac:dyDescent="0.25">
      <c r="A87" s="96" t="s">
        <v>737</v>
      </c>
      <c r="B87" s="138" t="s">
        <v>755</v>
      </c>
      <c r="C87" s="118" t="s">
        <v>617</v>
      </c>
      <c r="D87" s="119" t="s">
        <v>97</v>
      </c>
      <c r="E87" s="100">
        <v>25</v>
      </c>
      <c r="F87" s="100">
        <f t="shared" si="6"/>
        <v>405</v>
      </c>
      <c r="G87" s="101">
        <f t="shared" si="7"/>
        <v>7.89</v>
      </c>
      <c r="H87" s="128">
        <v>197.25</v>
      </c>
      <c r="I87" s="103">
        <v>10125</v>
      </c>
      <c r="J87" s="103"/>
      <c r="K87" s="145">
        <v>5</v>
      </c>
      <c r="L87" s="103" t="s">
        <v>723</v>
      </c>
      <c r="M87" s="103" t="s">
        <v>743</v>
      </c>
      <c r="N87" s="103"/>
      <c r="P87" s="103"/>
      <c r="Q87" s="103"/>
      <c r="R87" s="103"/>
      <c r="S87" s="103"/>
    </row>
    <row r="88" spans="1:19" ht="15" customHeight="1" x14ac:dyDescent="0.3">
      <c r="A88" s="111" t="s">
        <v>671</v>
      </c>
      <c r="B88" s="139"/>
      <c r="C88" s="112" t="s">
        <v>649</v>
      </c>
      <c r="D88" s="113"/>
      <c r="E88" s="114"/>
      <c r="F88" s="114"/>
      <c r="G88" s="115"/>
      <c r="H88" s="114"/>
      <c r="I88" s="116"/>
      <c r="J88" s="116"/>
      <c r="K88" s="147"/>
      <c r="L88" s="116"/>
      <c r="M88" s="116"/>
      <c r="N88" s="116"/>
      <c r="P88" s="116"/>
      <c r="Q88" s="116"/>
      <c r="R88" s="116"/>
      <c r="S88" s="116"/>
    </row>
    <row r="89" spans="1:19" ht="15" customHeight="1" x14ac:dyDescent="0.25">
      <c r="A89" s="96" t="s">
        <v>738</v>
      </c>
      <c r="B89" s="138" t="s">
        <v>755</v>
      </c>
      <c r="C89" s="118" t="s">
        <v>627</v>
      </c>
      <c r="D89" s="119" t="s">
        <v>57</v>
      </c>
      <c r="E89" s="100">
        <v>250</v>
      </c>
      <c r="F89" s="100">
        <f>+I89/E89</f>
        <v>76.36842</v>
      </c>
      <c r="G89" s="101">
        <f>+H89/E89</f>
        <v>4.95</v>
      </c>
      <c r="H89" s="128">
        <v>1237.5</v>
      </c>
      <c r="I89" s="103">
        <v>19092.105</v>
      </c>
      <c r="J89" s="103"/>
      <c r="K89" s="145">
        <v>21</v>
      </c>
      <c r="L89" s="103" t="s">
        <v>724</v>
      </c>
      <c r="M89" s="103" t="s">
        <v>746</v>
      </c>
      <c r="N89" s="103" t="s">
        <v>685</v>
      </c>
      <c r="P89" s="103"/>
      <c r="Q89" s="103"/>
      <c r="R89" s="103"/>
      <c r="S89" s="103"/>
    </row>
    <row r="90" spans="1:19" ht="15" customHeight="1" x14ac:dyDescent="0.25">
      <c r="A90" s="96" t="s">
        <v>739</v>
      </c>
      <c r="B90" s="138" t="s">
        <v>755</v>
      </c>
      <c r="C90" s="118" t="s">
        <v>626</v>
      </c>
      <c r="D90" s="119" t="s">
        <v>50</v>
      </c>
      <c r="E90" s="100">
        <v>17</v>
      </c>
      <c r="F90" s="100">
        <f t="shared" si="6"/>
        <v>1509.5223529411765</v>
      </c>
      <c r="G90" s="101">
        <f t="shared" si="7"/>
        <v>121.34571723426212</v>
      </c>
      <c r="H90" s="128">
        <v>2062.8771929824561</v>
      </c>
      <c r="I90" s="103">
        <v>25661.88</v>
      </c>
      <c r="J90" s="103"/>
      <c r="K90" s="145">
        <v>10</v>
      </c>
      <c r="L90" s="103" t="s">
        <v>726</v>
      </c>
      <c r="M90" s="103" t="s">
        <v>743</v>
      </c>
      <c r="N90" s="103"/>
      <c r="P90" s="103"/>
      <c r="Q90" s="103"/>
      <c r="R90" s="103"/>
      <c r="S90" s="103"/>
    </row>
    <row r="91" spans="1:19" ht="15" customHeight="1" x14ac:dyDescent="0.3">
      <c r="A91" s="111" t="s">
        <v>662</v>
      </c>
      <c r="B91" s="139"/>
      <c r="C91" s="112" t="s">
        <v>651</v>
      </c>
      <c r="D91" s="113"/>
      <c r="E91" s="114"/>
      <c r="F91" s="114"/>
      <c r="G91" s="115"/>
      <c r="H91" s="114"/>
      <c r="I91" s="116"/>
      <c r="J91" s="116"/>
      <c r="K91" s="147"/>
      <c r="L91" s="116"/>
      <c r="M91" s="116"/>
      <c r="N91" s="116"/>
      <c r="P91" s="116"/>
      <c r="Q91" s="116"/>
      <c r="R91" s="116"/>
      <c r="S91" s="116"/>
    </row>
    <row r="92" spans="1:19" ht="15" customHeight="1" x14ac:dyDescent="0.25">
      <c r="A92" s="96" t="s">
        <v>740</v>
      </c>
      <c r="B92" s="138" t="s">
        <v>755</v>
      </c>
      <c r="C92" s="118" t="s">
        <v>618</v>
      </c>
      <c r="D92" s="119" t="s">
        <v>57</v>
      </c>
      <c r="E92" s="100">
        <v>530</v>
      </c>
      <c r="F92" s="100">
        <f t="shared" si="6"/>
        <v>40.47</v>
      </c>
      <c r="G92" s="101">
        <f t="shared" si="7"/>
        <v>3</v>
      </c>
      <c r="H92" s="128">
        <v>1590</v>
      </c>
      <c r="I92" s="103">
        <v>21449.1</v>
      </c>
      <c r="J92" s="103"/>
      <c r="K92" s="145">
        <v>20</v>
      </c>
      <c r="L92" s="103" t="s">
        <v>727</v>
      </c>
      <c r="M92" s="103" t="s">
        <v>743</v>
      </c>
      <c r="N92" s="103"/>
      <c r="P92" s="103"/>
      <c r="Q92" s="103"/>
      <c r="R92" s="103"/>
      <c r="S92" s="103"/>
    </row>
    <row r="93" spans="1:19" ht="15" customHeight="1" x14ac:dyDescent="0.25">
      <c r="A93" s="96" t="s">
        <v>741</v>
      </c>
      <c r="B93" s="138" t="s">
        <v>755</v>
      </c>
      <c r="C93" s="118" t="s">
        <v>620</v>
      </c>
      <c r="D93" s="119" t="s">
        <v>57</v>
      </c>
      <c r="E93" s="100">
        <v>10500</v>
      </c>
      <c r="F93" s="100">
        <f t="shared" si="6"/>
        <v>6.0512285714285712</v>
      </c>
      <c r="G93" s="101">
        <f t="shared" si="7"/>
        <v>0.44857142857142857</v>
      </c>
      <c r="H93" s="128">
        <v>4710</v>
      </c>
      <c r="I93" s="103">
        <v>63537.9</v>
      </c>
      <c r="J93" s="103"/>
      <c r="K93" s="145">
        <v>15</v>
      </c>
      <c r="L93" s="103" t="s">
        <v>728</v>
      </c>
      <c r="M93" s="103" t="s">
        <v>747</v>
      </c>
      <c r="N93" s="103"/>
      <c r="P93" s="103"/>
      <c r="Q93" s="103"/>
      <c r="R93" s="103"/>
      <c r="S93" s="103"/>
    </row>
    <row r="94" spans="1:19" ht="15" customHeight="1" x14ac:dyDescent="0.25">
      <c r="A94" s="96" t="s">
        <v>742</v>
      </c>
      <c r="B94" s="138" t="s">
        <v>755</v>
      </c>
      <c r="C94" s="118" t="s">
        <v>621</v>
      </c>
      <c r="D94" s="119" t="s">
        <v>50</v>
      </c>
      <c r="E94" s="100">
        <v>22</v>
      </c>
      <c r="F94" s="100">
        <f t="shared" si="6"/>
        <v>332.34454545454543</v>
      </c>
      <c r="G94" s="101">
        <f t="shared" si="7"/>
        <v>24.636363636363637</v>
      </c>
      <c r="H94" s="128">
        <v>542</v>
      </c>
      <c r="I94" s="103">
        <v>7311.58</v>
      </c>
      <c r="J94" s="103"/>
      <c r="K94" s="145">
        <v>15</v>
      </c>
      <c r="L94" s="103" t="s">
        <v>729</v>
      </c>
      <c r="M94" s="103" t="s">
        <v>748</v>
      </c>
      <c r="N94" s="103"/>
      <c r="P94" s="103"/>
      <c r="Q94" s="103"/>
      <c r="R94" s="103"/>
      <c r="S94" s="103"/>
    </row>
    <row r="95" spans="1:19" ht="15" customHeight="1" x14ac:dyDescent="0.25">
      <c r="A95" s="96" t="s">
        <v>743</v>
      </c>
      <c r="B95" s="138" t="s">
        <v>755</v>
      </c>
      <c r="C95" s="118" t="s">
        <v>619</v>
      </c>
      <c r="D95" s="119" t="s">
        <v>50</v>
      </c>
      <c r="E95" s="100">
        <v>87</v>
      </c>
      <c r="F95" s="100">
        <f t="shared" si="6"/>
        <v>259.70724137931035</v>
      </c>
      <c r="G95" s="101">
        <f t="shared" si="7"/>
        <v>19.045977011494251</v>
      </c>
      <c r="H95" s="128">
        <v>1657</v>
      </c>
      <c r="I95" s="103">
        <v>22594.530000000002</v>
      </c>
      <c r="J95" s="103"/>
      <c r="K95" s="145">
        <v>20</v>
      </c>
      <c r="L95" s="103" t="s">
        <v>774</v>
      </c>
      <c r="M95" s="103" t="s">
        <v>749</v>
      </c>
      <c r="N95" s="103"/>
      <c r="P95" s="103"/>
      <c r="Q95" s="103"/>
      <c r="R95" s="103"/>
      <c r="S95" s="103"/>
    </row>
    <row r="96" spans="1:19" ht="15" customHeight="1" x14ac:dyDescent="0.3">
      <c r="A96" s="96"/>
      <c r="B96" s="138"/>
      <c r="C96" s="104" t="s">
        <v>667</v>
      </c>
      <c r="D96" s="98"/>
      <c r="E96" s="99"/>
      <c r="F96" s="100"/>
      <c r="G96" s="101"/>
      <c r="H96" s="107">
        <f>SUM(H80:H95)</f>
        <v>47968.06719298246</v>
      </c>
      <c r="I96" s="107">
        <f>SUM(I80:I95)</f>
        <v>1357887.2949999999</v>
      </c>
      <c r="J96" s="107"/>
      <c r="K96" s="148"/>
      <c r="L96" s="107"/>
      <c r="M96" s="107"/>
      <c r="N96" s="107"/>
      <c r="P96" s="107"/>
      <c r="Q96" s="107"/>
      <c r="R96" s="107"/>
      <c r="S96" s="107"/>
    </row>
    <row r="97" spans="1:19" s="95" customFormat="1" ht="15" customHeight="1" x14ac:dyDescent="0.3">
      <c r="A97" s="90" t="s">
        <v>668</v>
      </c>
      <c r="B97" s="137"/>
      <c r="C97" s="91" t="s">
        <v>672</v>
      </c>
      <c r="D97" s="92"/>
      <c r="E97" s="93"/>
      <c r="F97" s="93"/>
      <c r="G97" s="110"/>
      <c r="H97" s="93"/>
      <c r="I97" s="94"/>
      <c r="J97" s="94"/>
      <c r="K97" s="144"/>
      <c r="L97" s="94"/>
      <c r="M97" s="94"/>
      <c r="N97" s="94"/>
      <c r="P97" s="94"/>
      <c r="Q97" s="94"/>
      <c r="R97" s="94"/>
      <c r="S97" s="94"/>
    </row>
    <row r="98" spans="1:19" ht="15" customHeight="1" x14ac:dyDescent="0.3">
      <c r="A98" s="111" t="s">
        <v>670</v>
      </c>
      <c r="B98" s="139"/>
      <c r="C98" s="112" t="s">
        <v>645</v>
      </c>
      <c r="D98" s="113"/>
      <c r="E98" s="114"/>
      <c r="F98" s="114"/>
      <c r="G98" s="115"/>
      <c r="H98" s="114"/>
      <c r="I98" s="116"/>
      <c r="J98" s="116"/>
      <c r="K98" s="147"/>
      <c r="L98" s="116"/>
      <c r="M98" s="116"/>
      <c r="N98" s="116"/>
      <c r="P98" s="116"/>
      <c r="Q98" s="116"/>
      <c r="R98" s="116"/>
      <c r="S98" s="116"/>
    </row>
    <row r="99" spans="1:19" ht="15" customHeight="1" x14ac:dyDescent="0.25">
      <c r="A99" s="96" t="s">
        <v>744</v>
      </c>
      <c r="B99" s="138" t="s">
        <v>754</v>
      </c>
      <c r="C99" s="97" t="s">
        <v>664</v>
      </c>
      <c r="D99" s="98" t="s">
        <v>25</v>
      </c>
      <c r="E99" s="100">
        <v>13069</v>
      </c>
      <c r="F99" s="100">
        <f t="shared" ref="F99:F106" si="8">+I99/E99</f>
        <v>10</v>
      </c>
      <c r="G99" s="101">
        <v>0.04</v>
      </c>
      <c r="H99" s="102">
        <f>+E99*G99</f>
        <v>522.76</v>
      </c>
      <c r="I99" s="103">
        <v>130690</v>
      </c>
      <c r="J99" s="103"/>
      <c r="K99" s="145">
        <v>10</v>
      </c>
      <c r="L99" s="103" t="s">
        <v>731</v>
      </c>
      <c r="M99" s="103" t="s">
        <v>761</v>
      </c>
      <c r="N99" s="103" t="s">
        <v>679</v>
      </c>
      <c r="P99" s="156">
        <v>4.02E-2</v>
      </c>
      <c r="Q99" s="103">
        <f>+P99*E99</f>
        <v>525.37379999999996</v>
      </c>
      <c r="R99" s="103">
        <f>1.3*E99</f>
        <v>16989.7</v>
      </c>
      <c r="S99" s="103"/>
    </row>
    <row r="100" spans="1:19" ht="15" customHeight="1" x14ac:dyDescent="0.25">
      <c r="A100" s="96" t="s">
        <v>745</v>
      </c>
      <c r="B100" s="138" t="s">
        <v>754</v>
      </c>
      <c r="C100" s="97" t="s">
        <v>66</v>
      </c>
      <c r="D100" s="98" t="s">
        <v>25</v>
      </c>
      <c r="E100" s="100">
        <v>60000</v>
      </c>
      <c r="F100" s="100">
        <v>25</v>
      </c>
      <c r="G100" s="101">
        <v>0.06</v>
      </c>
      <c r="H100" s="126">
        <f>+E100*G100</f>
        <v>3600</v>
      </c>
      <c r="I100" s="103">
        <f>+E100*F100</f>
        <v>1500000</v>
      </c>
      <c r="J100" s="103"/>
      <c r="K100" s="145">
        <v>5</v>
      </c>
      <c r="L100" s="103" t="s">
        <v>732</v>
      </c>
      <c r="M100" s="103" t="s">
        <v>761</v>
      </c>
      <c r="N100" s="103" t="s">
        <v>683</v>
      </c>
      <c r="P100" s="157">
        <f>+PU!$D$16</f>
        <v>4.02E-2</v>
      </c>
      <c r="Q100" s="103">
        <f>P100*E100</f>
        <v>2412</v>
      </c>
      <c r="R100" s="103">
        <f>+PU!$D$17*'Cuadro DE PARTIDAS'!E100</f>
        <v>114000</v>
      </c>
      <c r="S100" s="103"/>
    </row>
    <row r="101" spans="1:19" ht="15" customHeight="1" x14ac:dyDescent="0.3">
      <c r="A101" s="111" t="s">
        <v>671</v>
      </c>
      <c r="B101" s="139"/>
      <c r="C101" s="112" t="s">
        <v>649</v>
      </c>
      <c r="D101" s="113"/>
      <c r="E101" s="114"/>
      <c r="F101" s="114"/>
      <c r="G101" s="115"/>
      <c r="H101" s="114"/>
      <c r="I101" s="116"/>
      <c r="J101" s="116"/>
      <c r="K101" s="147"/>
      <c r="L101" s="116"/>
      <c r="M101" s="116"/>
      <c r="N101" s="116"/>
      <c r="P101" s="116"/>
      <c r="Q101" s="116"/>
      <c r="R101" s="116"/>
      <c r="S101" s="116"/>
    </row>
    <row r="102" spans="1:19" ht="15" customHeight="1" x14ac:dyDescent="0.25">
      <c r="A102" s="96" t="s">
        <v>746</v>
      </c>
      <c r="B102" s="138" t="s">
        <v>754</v>
      </c>
      <c r="C102" s="97" t="s">
        <v>627</v>
      </c>
      <c r="D102" s="98" t="s">
        <v>57</v>
      </c>
      <c r="E102" s="100">
        <v>194</v>
      </c>
      <c r="F102" s="100">
        <f>+I102/E102</f>
        <v>211.5099742268041</v>
      </c>
      <c r="G102" s="101">
        <f>+H102/E102</f>
        <v>16.34922680412371</v>
      </c>
      <c r="H102" s="128">
        <v>3171.75</v>
      </c>
      <c r="I102" s="103">
        <v>41032.934999999998</v>
      </c>
      <c r="J102" s="103"/>
      <c r="K102" s="145">
        <v>15</v>
      </c>
      <c r="L102" s="103" t="s">
        <v>738</v>
      </c>
      <c r="M102" s="103" t="s">
        <v>761</v>
      </c>
      <c r="N102" s="103" t="s">
        <v>685</v>
      </c>
      <c r="P102" s="103"/>
      <c r="Q102" s="103"/>
      <c r="R102" s="103"/>
      <c r="S102" s="103"/>
    </row>
    <row r="103" spans="1:19" ht="15" customHeight="1" x14ac:dyDescent="0.3">
      <c r="A103" s="111" t="s">
        <v>662</v>
      </c>
      <c r="B103" s="139"/>
      <c r="C103" s="112" t="s">
        <v>651</v>
      </c>
      <c r="D103" s="113"/>
      <c r="E103" s="114"/>
      <c r="F103" s="114"/>
      <c r="G103" s="115"/>
      <c r="H103" s="114"/>
      <c r="I103" s="116"/>
      <c r="J103" s="116"/>
      <c r="K103" s="147"/>
      <c r="L103" s="116"/>
      <c r="M103" s="116"/>
      <c r="N103" s="116"/>
      <c r="P103" s="116"/>
      <c r="Q103" s="116"/>
      <c r="R103" s="116"/>
      <c r="S103" s="116"/>
    </row>
    <row r="104" spans="1:19" ht="15" customHeight="1" x14ac:dyDescent="0.25">
      <c r="A104" s="96" t="s">
        <v>747</v>
      </c>
      <c r="B104" s="138" t="s">
        <v>754</v>
      </c>
      <c r="C104" s="97" t="s">
        <v>620</v>
      </c>
      <c r="D104" s="98" t="s">
        <v>57</v>
      </c>
      <c r="E104" s="100">
        <v>12100</v>
      </c>
      <c r="F104" s="100">
        <f>+I104/E104</f>
        <v>4.2132504132231405</v>
      </c>
      <c r="G104" s="101">
        <f>+H104/E104</f>
        <v>0.30752066115702481</v>
      </c>
      <c r="H104" s="128">
        <v>3721</v>
      </c>
      <c r="I104" s="103">
        <v>50980.33</v>
      </c>
      <c r="J104" s="103"/>
      <c r="K104" s="145">
        <v>15</v>
      </c>
      <c r="L104" s="103" t="s">
        <v>741</v>
      </c>
      <c r="M104" s="103" t="s">
        <v>761</v>
      </c>
      <c r="N104" s="103"/>
      <c r="P104" s="103"/>
      <c r="Q104" s="103"/>
      <c r="R104" s="103"/>
      <c r="S104" s="103"/>
    </row>
    <row r="105" spans="1:19" ht="15" customHeight="1" x14ac:dyDescent="0.25">
      <c r="A105" s="96" t="s">
        <v>748</v>
      </c>
      <c r="B105" s="138" t="s">
        <v>754</v>
      </c>
      <c r="C105" s="97" t="s">
        <v>621</v>
      </c>
      <c r="D105" s="98" t="s">
        <v>50</v>
      </c>
      <c r="E105" s="100">
        <v>8</v>
      </c>
      <c r="F105" s="100">
        <f t="shared" si="8"/>
        <v>410.19062500000001</v>
      </c>
      <c r="G105" s="101">
        <f t="shared" ref="G105:G106" si="9">+H105/E105</f>
        <v>30.3125</v>
      </c>
      <c r="H105" s="128">
        <v>242.5</v>
      </c>
      <c r="I105" s="103">
        <v>3281.5250000000001</v>
      </c>
      <c r="J105" s="103"/>
      <c r="K105" s="145">
        <v>15</v>
      </c>
      <c r="L105" s="103" t="s">
        <v>742</v>
      </c>
      <c r="M105" s="103" t="s">
        <v>761</v>
      </c>
      <c r="N105" s="103"/>
      <c r="P105" s="103"/>
      <c r="Q105" s="103"/>
      <c r="R105" s="103"/>
      <c r="S105" s="103"/>
    </row>
    <row r="106" spans="1:19" ht="15" customHeight="1" x14ac:dyDescent="0.25">
      <c r="A106" s="96" t="s">
        <v>749</v>
      </c>
      <c r="B106" s="138" t="s">
        <v>754</v>
      </c>
      <c r="C106" s="97" t="s">
        <v>619</v>
      </c>
      <c r="D106" s="98" t="s">
        <v>50</v>
      </c>
      <c r="E106" s="100">
        <v>147</v>
      </c>
      <c r="F106" s="100">
        <f t="shared" si="8"/>
        <v>79.012857142857143</v>
      </c>
      <c r="G106" s="101">
        <f t="shared" si="9"/>
        <v>5.8571428571428568</v>
      </c>
      <c r="H106" s="128">
        <v>861</v>
      </c>
      <c r="I106" s="103">
        <v>11614.89</v>
      </c>
      <c r="J106" s="103"/>
      <c r="K106" s="145">
        <v>30</v>
      </c>
      <c r="L106" s="103" t="s">
        <v>743</v>
      </c>
      <c r="M106" s="103" t="s">
        <v>775</v>
      </c>
      <c r="N106" s="103"/>
      <c r="P106" s="103"/>
      <c r="Q106" s="103"/>
      <c r="R106" s="103"/>
      <c r="S106" s="103"/>
    </row>
    <row r="107" spans="1:19" ht="15" customHeight="1" x14ac:dyDescent="0.3">
      <c r="A107" s="96"/>
      <c r="B107" s="138"/>
      <c r="C107" s="104" t="s">
        <v>667</v>
      </c>
      <c r="D107" s="98"/>
      <c r="E107" s="99"/>
      <c r="F107" s="100"/>
      <c r="G107" s="101"/>
      <c r="H107" s="107">
        <f>SUM(H99:H106)</f>
        <v>12119.01</v>
      </c>
      <c r="I107" s="107">
        <f>SUM(I99:I106)</f>
        <v>1737599.68</v>
      </c>
      <c r="J107" s="107"/>
      <c r="K107" s="148"/>
      <c r="L107" s="107"/>
      <c r="M107" s="107"/>
      <c r="N107" s="107"/>
      <c r="P107" s="107"/>
      <c r="Q107" s="107"/>
      <c r="R107" s="107"/>
      <c r="S107" s="107"/>
    </row>
    <row r="108" spans="1:19" ht="16.5" customHeight="1" x14ac:dyDescent="0.3">
      <c r="A108" s="121"/>
      <c r="B108" s="141"/>
      <c r="C108" s="122"/>
      <c r="D108" s="123"/>
      <c r="E108" s="124"/>
      <c r="F108" s="124"/>
      <c r="G108" s="124"/>
      <c r="H108" s="125">
        <f>+H77+H56+H33+H12+H96+H107</f>
        <v>717977.83719298244</v>
      </c>
      <c r="I108" s="125">
        <f>+I77+I56+I33+I12+I96+I107</f>
        <v>30153866.460000001</v>
      </c>
      <c r="J108" s="125"/>
      <c r="K108" s="149"/>
      <c r="L108" s="125"/>
      <c r="M108" s="125"/>
      <c r="N108" s="125"/>
      <c r="P108" s="125"/>
      <c r="Q108" s="125"/>
      <c r="R108" s="125"/>
      <c r="S108" s="125"/>
    </row>
  </sheetData>
  <autoFilter ref="A7:S108" xr:uid="{B6662631-B46C-4EB0-A192-25144A072028}"/>
  <mergeCells count="2">
    <mergeCell ref="A3:I3"/>
    <mergeCell ref="A5:I5"/>
  </mergeCells>
  <printOptions horizontalCentered="1"/>
  <pageMargins left="0.27" right="0.25" top="0.47" bottom="0.36" header="0.44" footer="0.17"/>
  <pageSetup scale="78" fitToHeight="0" orientation="portrait" r:id="rId1"/>
  <headerFooter alignWithMargins="0">
    <oddFooter>&amp;L&amp;8&amp;F / &amp;A&amp;C&amp;8Pag &amp;P de &amp;N&amp;R&amp;8&amp;D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EA695-9264-4B3A-A858-2BDB39A564F0}">
  <dimension ref="B2:L18"/>
  <sheetViews>
    <sheetView workbookViewId="0">
      <selection activeCell="G14" sqref="G13:G14"/>
    </sheetView>
  </sheetViews>
  <sheetFormatPr defaultColWidth="9.1796875" defaultRowHeight="14.5" x14ac:dyDescent="0.35"/>
  <cols>
    <col min="2" max="2" width="29.26953125" customWidth="1"/>
    <col min="3" max="3" width="13.81640625" customWidth="1"/>
    <col min="4" max="4" width="19.453125" customWidth="1"/>
    <col min="5" max="5" width="12.7265625" customWidth="1"/>
    <col min="6" max="7" width="13" customWidth="1"/>
  </cols>
  <sheetData>
    <row r="2" spans="2:12" x14ac:dyDescent="0.35">
      <c r="B2" t="s">
        <v>783</v>
      </c>
      <c r="C2" t="s">
        <v>796</v>
      </c>
      <c r="D2" t="s">
        <v>797</v>
      </c>
    </row>
    <row r="4" spans="2:12" x14ac:dyDescent="0.35">
      <c r="B4" s="153" t="s">
        <v>632</v>
      </c>
      <c r="C4" s="153" t="s">
        <v>784</v>
      </c>
      <c r="D4" s="153" t="s">
        <v>786</v>
      </c>
      <c r="E4" s="153" t="s">
        <v>794</v>
      </c>
      <c r="F4" s="153" t="s">
        <v>795</v>
      </c>
      <c r="G4" s="153" t="s">
        <v>798</v>
      </c>
      <c r="J4" s="155" t="s">
        <v>802</v>
      </c>
    </row>
    <row r="5" spans="2:12" x14ac:dyDescent="0.35">
      <c r="B5" s="150" t="s">
        <v>807</v>
      </c>
      <c r="C5" s="150" t="s">
        <v>785</v>
      </c>
      <c r="D5" s="150">
        <v>0.04</v>
      </c>
      <c r="E5" s="150">
        <f>+F5/D5</f>
        <v>26</v>
      </c>
      <c r="F5" s="150">
        <f>10.4*10/100</f>
        <v>1.04</v>
      </c>
      <c r="G5" s="151">
        <f>+F5/10</f>
        <v>0.10400000000000001</v>
      </c>
      <c r="J5">
        <v>655060</v>
      </c>
      <c r="K5">
        <f>+J5*D6</f>
        <v>26333.412</v>
      </c>
      <c r="L5">
        <f>+J5*D7</f>
        <v>851578</v>
      </c>
    </row>
    <row r="6" spans="2:12" x14ac:dyDescent="0.35">
      <c r="B6" s="150" t="s">
        <v>787</v>
      </c>
      <c r="C6" s="150" t="s">
        <v>788</v>
      </c>
      <c r="D6" s="150">
        <v>4.02E-2</v>
      </c>
      <c r="E6" s="152">
        <f>+F6/D6</f>
        <v>109.45273631840797</v>
      </c>
      <c r="F6" s="150">
        <f>44*10/100</f>
        <v>4.4000000000000004</v>
      </c>
      <c r="G6" s="151">
        <f>+F6/10</f>
        <v>0.44000000000000006</v>
      </c>
    </row>
    <row r="7" spans="2:12" x14ac:dyDescent="0.35">
      <c r="B7" s="150" t="s">
        <v>789</v>
      </c>
      <c r="C7" s="150" t="s">
        <v>790</v>
      </c>
      <c r="D7" s="150">
        <v>1.3</v>
      </c>
      <c r="E7" s="154">
        <f>+F7/D7</f>
        <v>0.67692307692307685</v>
      </c>
      <c r="F7" s="150">
        <f>8.8*10/100</f>
        <v>0.88</v>
      </c>
      <c r="G7" s="151">
        <f>+F7/10</f>
        <v>8.7999999999999995E-2</v>
      </c>
    </row>
    <row r="8" spans="2:12" x14ac:dyDescent="0.35">
      <c r="B8" s="150" t="s">
        <v>791</v>
      </c>
      <c r="C8" s="150" t="s">
        <v>792</v>
      </c>
      <c r="D8" s="150">
        <v>1</v>
      </c>
      <c r="E8" s="150">
        <f>+F8</f>
        <v>3.2</v>
      </c>
      <c r="F8" s="150">
        <f>32*10/100</f>
        <v>3.2</v>
      </c>
      <c r="G8" s="151">
        <f>+F8/10</f>
        <v>0.32</v>
      </c>
    </row>
    <row r="9" spans="2:12" x14ac:dyDescent="0.35">
      <c r="B9" s="150" t="s">
        <v>793</v>
      </c>
      <c r="C9" s="150" t="s">
        <v>792</v>
      </c>
      <c r="D9" s="150">
        <v>1</v>
      </c>
      <c r="E9" s="150">
        <f>+F9</f>
        <v>0.48</v>
      </c>
      <c r="F9" s="150">
        <f>4.8*10/100</f>
        <v>0.48</v>
      </c>
      <c r="G9" s="151">
        <f>+F9/10</f>
        <v>4.8000000000000001E-2</v>
      </c>
    </row>
    <row r="12" spans="2:12" x14ac:dyDescent="0.35">
      <c r="B12" t="s">
        <v>799</v>
      </c>
      <c r="C12" t="s">
        <v>796</v>
      </c>
      <c r="D12" t="s">
        <v>800</v>
      </c>
    </row>
    <row r="14" spans="2:12" x14ac:dyDescent="0.35">
      <c r="B14" s="153" t="s">
        <v>632</v>
      </c>
      <c r="C14" s="153" t="s">
        <v>784</v>
      </c>
      <c r="D14" s="153" t="s">
        <v>786</v>
      </c>
      <c r="E14" s="153" t="s">
        <v>794</v>
      </c>
      <c r="F14" s="153" t="s">
        <v>795</v>
      </c>
      <c r="G14" s="153" t="s">
        <v>798</v>
      </c>
    </row>
    <row r="15" spans="2:12" x14ac:dyDescent="0.35">
      <c r="B15" s="150" t="s">
        <v>807</v>
      </c>
      <c r="C15" s="150" t="s">
        <v>785</v>
      </c>
      <c r="D15" s="150">
        <v>0.04</v>
      </c>
      <c r="E15" s="152">
        <f>+F15/D15</f>
        <v>33.125</v>
      </c>
      <c r="F15" s="150">
        <f>5.3*25/100</f>
        <v>1.325</v>
      </c>
      <c r="G15" s="151">
        <f>+F15/25</f>
        <v>5.2999999999999999E-2</v>
      </c>
    </row>
    <row r="16" spans="2:12" x14ac:dyDescent="0.35">
      <c r="B16" s="150" t="s">
        <v>787</v>
      </c>
      <c r="C16" s="150" t="s">
        <v>788</v>
      </c>
      <c r="D16" s="150">
        <v>4.02E-2</v>
      </c>
      <c r="E16" s="152">
        <f>+F16/D16</f>
        <v>105.72139303482587</v>
      </c>
      <c r="F16" s="150">
        <f>17*25/100</f>
        <v>4.25</v>
      </c>
      <c r="G16" s="151">
        <f>+F16/25</f>
        <v>0.17</v>
      </c>
    </row>
    <row r="17" spans="2:7" x14ac:dyDescent="0.35">
      <c r="B17" s="150" t="s">
        <v>789</v>
      </c>
      <c r="C17" s="150" t="s">
        <v>790</v>
      </c>
      <c r="D17" s="150">
        <v>1.9</v>
      </c>
      <c r="E17" s="154">
        <f>+F17/D17</f>
        <v>0.64473684210526327</v>
      </c>
      <c r="F17" s="150">
        <f>4.9*25/100</f>
        <v>1.2250000000000001</v>
      </c>
      <c r="G17" s="151">
        <f>+F17/25</f>
        <v>4.9000000000000002E-2</v>
      </c>
    </row>
    <row r="18" spans="2:7" x14ac:dyDescent="0.35">
      <c r="B18" s="150" t="s">
        <v>801</v>
      </c>
      <c r="C18" s="150" t="s">
        <v>802</v>
      </c>
      <c r="D18" s="150">
        <v>1</v>
      </c>
      <c r="E18" s="150">
        <f>+F18</f>
        <v>18.25</v>
      </c>
      <c r="F18" s="150">
        <f>73*25/100</f>
        <v>18.25</v>
      </c>
      <c r="G18" s="151">
        <f>+F18/25</f>
        <v>0.73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812EF-6377-4785-A66F-281CA9635062}">
  <sheetPr filterMode="1"/>
  <dimension ref="A1:Z575"/>
  <sheetViews>
    <sheetView topLeftCell="D1" workbookViewId="0">
      <pane ySplit="1" topLeftCell="A2" activePane="bottomLeft" state="frozen"/>
      <selection pane="bottomLeft" activeCell="H495" sqref="H495"/>
    </sheetView>
  </sheetViews>
  <sheetFormatPr defaultColWidth="9.1796875" defaultRowHeight="14.5" x14ac:dyDescent="0.35"/>
  <cols>
    <col min="3" max="3" width="27.26953125" customWidth="1"/>
    <col min="4" max="4" width="42.26953125" customWidth="1"/>
    <col min="7" max="7" width="12.1796875" customWidth="1"/>
    <col min="8" max="8" width="13.1796875" customWidth="1"/>
    <col min="9" max="12" width="14.453125" customWidth="1"/>
    <col min="13" max="13" width="10.1796875" customWidth="1"/>
    <col min="20" max="20" width="27.81640625" customWidth="1"/>
    <col min="23" max="25" width="17.81640625" customWidth="1"/>
    <col min="26" max="26" width="19.81640625" customWidth="1"/>
  </cols>
  <sheetData>
    <row r="1" spans="1:26" ht="26.5" thickBot="1" x14ac:dyDescent="0.4">
      <c r="A1" s="2" t="s">
        <v>0</v>
      </c>
      <c r="B1" s="3" t="s">
        <v>1</v>
      </c>
      <c r="C1" s="4" t="s">
        <v>2</v>
      </c>
      <c r="D1" s="2" t="s">
        <v>3</v>
      </c>
      <c r="E1" s="2" t="s">
        <v>4</v>
      </c>
      <c r="F1" s="5" t="s">
        <v>610</v>
      </c>
      <c r="G1" s="5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9" t="s">
        <v>12</v>
      </c>
      <c r="O1" s="10" t="s">
        <v>13</v>
      </c>
      <c r="P1" s="10" t="s">
        <v>14</v>
      </c>
      <c r="Q1" s="10" t="s">
        <v>15</v>
      </c>
      <c r="R1" s="11" t="s">
        <v>16</v>
      </c>
      <c r="S1" s="12" t="s">
        <v>17</v>
      </c>
      <c r="T1" s="12" t="s">
        <v>18</v>
      </c>
      <c r="U1" s="11" t="s">
        <v>19</v>
      </c>
      <c r="V1" s="1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 spans="1:26" hidden="1" x14ac:dyDescent="0.35">
      <c r="A2" s="14">
        <v>4000</v>
      </c>
      <c r="B2" s="15">
        <v>4211</v>
      </c>
      <c r="C2" s="28" t="s">
        <v>34</v>
      </c>
      <c r="D2" s="16" t="s">
        <v>66</v>
      </c>
      <c r="E2" s="17" t="s">
        <v>25</v>
      </c>
      <c r="F2" s="18">
        <v>5940</v>
      </c>
      <c r="G2" s="36">
        <v>0.68</v>
      </c>
      <c r="H2" s="19">
        <v>11880</v>
      </c>
      <c r="I2" s="20">
        <v>0</v>
      </c>
      <c r="J2" s="20">
        <v>0</v>
      </c>
      <c r="K2" s="21">
        <f>+M2*F2</f>
        <v>297000</v>
      </c>
      <c r="L2" s="22">
        <f>+SUM(I2:K2)</f>
        <v>297000</v>
      </c>
      <c r="M2" s="23">
        <v>50</v>
      </c>
      <c r="N2" s="17">
        <v>4000</v>
      </c>
      <c r="O2" s="17">
        <v>4200</v>
      </c>
      <c r="P2" s="17">
        <v>4210</v>
      </c>
      <c r="Q2" s="15">
        <v>4211</v>
      </c>
      <c r="R2" s="24" t="s">
        <v>27</v>
      </c>
      <c r="S2" s="24" t="s">
        <v>31</v>
      </c>
      <c r="T2" s="24" t="s">
        <v>66</v>
      </c>
      <c r="U2" s="24" t="s">
        <v>32</v>
      </c>
      <c r="V2" s="24">
        <v>1420</v>
      </c>
      <c r="W2" s="13" t="s">
        <v>67</v>
      </c>
      <c r="X2" s="13" t="s">
        <v>68</v>
      </c>
      <c r="Y2" s="13" t="s">
        <v>69</v>
      </c>
      <c r="Z2" s="13" t="s">
        <v>65</v>
      </c>
    </row>
    <row r="3" spans="1:26" hidden="1" x14ac:dyDescent="0.35">
      <c r="A3" s="14">
        <v>4000</v>
      </c>
      <c r="B3" s="15">
        <v>4211</v>
      </c>
      <c r="C3" s="28" t="s">
        <v>70</v>
      </c>
      <c r="D3" s="28" t="s">
        <v>71</v>
      </c>
      <c r="E3" s="17" t="s">
        <v>25</v>
      </c>
      <c r="F3" s="18">
        <v>940700</v>
      </c>
      <c r="G3" s="36">
        <v>0.24</v>
      </c>
      <c r="H3" s="19">
        <f>+F3*G3</f>
        <v>225768</v>
      </c>
      <c r="I3" s="20">
        <v>0</v>
      </c>
      <c r="J3" s="20">
        <v>0</v>
      </c>
      <c r="K3" s="21">
        <f>+M3*F3</f>
        <v>9407000</v>
      </c>
      <c r="L3" s="22">
        <f>SUM(I3:K3)</f>
        <v>9407000</v>
      </c>
      <c r="M3" s="23">
        <v>10</v>
      </c>
      <c r="N3" s="17">
        <v>4000</v>
      </c>
      <c r="O3" s="17">
        <v>4200</v>
      </c>
      <c r="P3" s="17">
        <v>4210</v>
      </c>
      <c r="Q3" s="15">
        <v>4211</v>
      </c>
      <c r="R3" s="24" t="s">
        <v>27</v>
      </c>
      <c r="S3" s="24" t="s">
        <v>28</v>
      </c>
      <c r="T3" s="24" t="s">
        <v>29</v>
      </c>
      <c r="U3" s="24" t="s">
        <v>72</v>
      </c>
      <c r="V3" s="24">
        <v>1320</v>
      </c>
      <c r="W3" s="13" t="s">
        <v>73</v>
      </c>
      <c r="X3" s="13" t="s">
        <v>68</v>
      </c>
      <c r="Y3" s="13" t="s">
        <v>69</v>
      </c>
      <c r="Z3" s="13" t="s">
        <v>65</v>
      </c>
    </row>
    <row r="4" spans="1:26" hidden="1" x14ac:dyDescent="0.35">
      <c r="A4" s="14">
        <v>4000</v>
      </c>
      <c r="B4" s="15">
        <v>4211</v>
      </c>
      <c r="C4" s="28" t="s">
        <v>33</v>
      </c>
      <c r="D4" s="16" t="s">
        <v>74</v>
      </c>
      <c r="E4" s="17" t="s">
        <v>25</v>
      </c>
      <c r="F4" s="18">
        <v>11145</v>
      </c>
      <c r="G4" s="36">
        <v>0.24</v>
      </c>
      <c r="H4" s="19">
        <f t="shared" ref="H4:H7" si="0">+F4*G4</f>
        <v>2674.7999999999997</v>
      </c>
      <c r="I4" s="20">
        <v>0</v>
      </c>
      <c r="J4" s="20">
        <v>0</v>
      </c>
      <c r="K4" s="21">
        <f t="shared" ref="K4:K7" si="1">+M4*F4</f>
        <v>111450</v>
      </c>
      <c r="L4" s="22">
        <f t="shared" ref="L4:L7" si="2">SUM(I4:K4)</f>
        <v>111450</v>
      </c>
      <c r="M4" s="23">
        <v>10</v>
      </c>
      <c r="N4" s="17">
        <v>4000</v>
      </c>
      <c r="O4" s="17">
        <v>4200</v>
      </c>
      <c r="P4" s="17">
        <v>4210</v>
      </c>
      <c r="Q4" s="15">
        <v>4211</v>
      </c>
      <c r="R4" s="24" t="s">
        <v>27</v>
      </c>
      <c r="S4" s="24" t="s">
        <v>28</v>
      </c>
      <c r="T4" s="24" t="s">
        <v>29</v>
      </c>
      <c r="U4" s="24" t="s">
        <v>30</v>
      </c>
      <c r="V4" s="24">
        <v>1313</v>
      </c>
      <c r="W4" s="13" t="s">
        <v>67</v>
      </c>
      <c r="X4" s="13" t="s">
        <v>68</v>
      </c>
      <c r="Y4" s="13" t="s">
        <v>69</v>
      </c>
      <c r="Z4" s="13" t="s">
        <v>65</v>
      </c>
    </row>
    <row r="5" spans="1:26" hidden="1" x14ac:dyDescent="0.35">
      <c r="A5" s="14">
        <v>4000</v>
      </c>
      <c r="B5" s="15">
        <v>4211</v>
      </c>
      <c r="C5" s="28" t="s">
        <v>33</v>
      </c>
      <c r="D5" s="16" t="s">
        <v>74</v>
      </c>
      <c r="E5" s="17" t="s">
        <v>25</v>
      </c>
      <c r="F5" s="18">
        <v>53</v>
      </c>
      <c r="G5" s="36">
        <v>0.24</v>
      </c>
      <c r="H5" s="19">
        <f t="shared" si="0"/>
        <v>12.719999999999999</v>
      </c>
      <c r="I5" s="20">
        <v>0</v>
      </c>
      <c r="J5" s="20">
        <v>0</v>
      </c>
      <c r="K5" s="21">
        <f t="shared" si="1"/>
        <v>530</v>
      </c>
      <c r="L5" s="22">
        <f t="shared" si="2"/>
        <v>530</v>
      </c>
      <c r="M5" s="23">
        <v>10</v>
      </c>
      <c r="N5" s="17">
        <v>4000</v>
      </c>
      <c r="O5" s="17">
        <v>4200</v>
      </c>
      <c r="P5" s="17">
        <v>4210</v>
      </c>
      <c r="Q5" s="15">
        <v>4211</v>
      </c>
      <c r="R5" s="24" t="s">
        <v>27</v>
      </c>
      <c r="S5" s="24" t="s">
        <v>28</v>
      </c>
      <c r="T5" s="24" t="s">
        <v>29</v>
      </c>
      <c r="U5" s="24" t="s">
        <v>30</v>
      </c>
      <c r="V5" s="24">
        <v>1313</v>
      </c>
      <c r="W5" s="13" t="s">
        <v>67</v>
      </c>
      <c r="X5" s="13" t="s">
        <v>68</v>
      </c>
      <c r="Y5" s="13" t="s">
        <v>69</v>
      </c>
      <c r="Z5" s="13" t="s">
        <v>65</v>
      </c>
    </row>
    <row r="6" spans="1:26" hidden="1" x14ac:dyDescent="0.35">
      <c r="A6" s="14">
        <v>4000</v>
      </c>
      <c r="B6" s="15">
        <v>4211</v>
      </c>
      <c r="C6" s="28" t="s">
        <v>75</v>
      </c>
      <c r="D6" s="16" t="s">
        <v>76</v>
      </c>
      <c r="E6" s="17" t="s">
        <v>25</v>
      </c>
      <c r="F6" s="18">
        <v>1000</v>
      </c>
      <c r="G6" s="36">
        <v>0.24</v>
      </c>
      <c r="H6" s="19">
        <f t="shared" si="0"/>
        <v>240</v>
      </c>
      <c r="I6" s="20">
        <v>0</v>
      </c>
      <c r="J6" s="20">
        <v>0</v>
      </c>
      <c r="K6" s="21">
        <f t="shared" si="1"/>
        <v>10000</v>
      </c>
      <c r="L6" s="22">
        <f t="shared" si="2"/>
        <v>10000</v>
      </c>
      <c r="M6" s="23">
        <v>10</v>
      </c>
      <c r="N6" s="17">
        <v>4000</v>
      </c>
      <c r="O6" s="17">
        <v>4200</v>
      </c>
      <c r="P6" s="17">
        <v>4210</v>
      </c>
      <c r="Q6" s="15">
        <v>4211</v>
      </c>
      <c r="R6" s="24" t="s">
        <v>27</v>
      </c>
      <c r="S6" s="24" t="s">
        <v>28</v>
      </c>
      <c r="T6" s="24" t="s">
        <v>29</v>
      </c>
      <c r="U6" s="24" t="s">
        <v>30</v>
      </c>
      <c r="V6" s="24">
        <v>1314</v>
      </c>
      <c r="W6" s="13" t="s">
        <v>67</v>
      </c>
      <c r="X6" s="13" t="s">
        <v>68</v>
      </c>
      <c r="Y6" s="13" t="s">
        <v>69</v>
      </c>
      <c r="Z6" s="13" t="s">
        <v>65</v>
      </c>
    </row>
    <row r="7" spans="1:26" hidden="1" x14ac:dyDescent="0.35">
      <c r="A7" s="14">
        <v>4000</v>
      </c>
      <c r="B7" s="15">
        <v>4211</v>
      </c>
      <c r="C7" s="28" t="s">
        <v>77</v>
      </c>
      <c r="D7" s="16" t="s">
        <v>78</v>
      </c>
      <c r="E7" s="17" t="s">
        <v>25</v>
      </c>
      <c r="F7" s="18">
        <v>100</v>
      </c>
      <c r="G7" s="36">
        <v>0.24</v>
      </c>
      <c r="H7" s="19">
        <f t="shared" si="0"/>
        <v>24</v>
      </c>
      <c r="I7" s="20">
        <v>0</v>
      </c>
      <c r="J7" s="20">
        <v>0</v>
      </c>
      <c r="K7" s="21">
        <f t="shared" si="1"/>
        <v>1000</v>
      </c>
      <c r="L7" s="22">
        <f t="shared" si="2"/>
        <v>1000</v>
      </c>
      <c r="M7" s="23">
        <v>10</v>
      </c>
      <c r="N7" s="17">
        <v>4000</v>
      </c>
      <c r="O7" s="17">
        <v>4200</v>
      </c>
      <c r="P7" s="17">
        <v>4210</v>
      </c>
      <c r="Q7" s="15">
        <v>4211</v>
      </c>
      <c r="R7" s="24" t="s">
        <v>27</v>
      </c>
      <c r="S7" s="24" t="s">
        <v>28</v>
      </c>
      <c r="T7" s="24" t="s">
        <v>29</v>
      </c>
      <c r="U7" s="24" t="s">
        <v>30</v>
      </c>
      <c r="V7" s="24">
        <v>1314</v>
      </c>
      <c r="W7" s="13" t="s">
        <v>67</v>
      </c>
      <c r="X7" s="13" t="s">
        <v>68</v>
      </c>
      <c r="Y7" s="13" t="s">
        <v>69</v>
      </c>
      <c r="Z7" s="13" t="s">
        <v>65</v>
      </c>
    </row>
    <row r="8" spans="1:26" hidden="1" x14ac:dyDescent="0.35">
      <c r="A8" s="33">
        <v>4000</v>
      </c>
      <c r="B8" s="14">
        <v>4211</v>
      </c>
      <c r="C8" s="28" t="s">
        <v>79</v>
      </c>
      <c r="D8" s="16" t="s">
        <v>80</v>
      </c>
      <c r="E8" s="17" t="s">
        <v>25</v>
      </c>
      <c r="F8" s="18">
        <v>2070</v>
      </c>
      <c r="G8" s="18">
        <v>25</v>
      </c>
      <c r="H8" s="19">
        <v>57960</v>
      </c>
      <c r="I8" s="21">
        <v>0</v>
      </c>
      <c r="J8" s="20">
        <v>0</v>
      </c>
      <c r="K8" s="20">
        <f>+F8*M8</f>
        <v>2028600</v>
      </c>
      <c r="L8" s="22">
        <f>SUM(I8:K8)</f>
        <v>2028600</v>
      </c>
      <c r="M8" s="37">
        <v>980</v>
      </c>
      <c r="N8" s="17">
        <v>4000</v>
      </c>
      <c r="O8" s="17">
        <v>4200</v>
      </c>
      <c r="P8" s="17">
        <v>4210</v>
      </c>
      <c r="Q8" s="29">
        <v>4211</v>
      </c>
      <c r="R8" s="30" t="s">
        <v>35</v>
      </c>
      <c r="S8" s="30" t="s">
        <v>37</v>
      </c>
      <c r="T8" s="30" t="s">
        <v>612</v>
      </c>
      <c r="U8" s="30" t="s">
        <v>38</v>
      </c>
      <c r="V8" s="30">
        <v>2111</v>
      </c>
      <c r="W8" s="13" t="s">
        <v>67</v>
      </c>
      <c r="X8" s="13" t="s">
        <v>68</v>
      </c>
      <c r="Y8" s="13" t="s">
        <v>69</v>
      </c>
      <c r="Z8" s="13" t="s">
        <v>65</v>
      </c>
    </row>
    <row r="9" spans="1:26" hidden="1" x14ac:dyDescent="0.35">
      <c r="A9" s="33">
        <v>4000</v>
      </c>
      <c r="B9" s="14">
        <v>4211</v>
      </c>
      <c r="C9" s="28" t="s">
        <v>81</v>
      </c>
      <c r="D9" s="16" t="s">
        <v>82</v>
      </c>
      <c r="E9" s="17" t="s">
        <v>25</v>
      </c>
      <c r="F9" s="18">
        <v>3134</v>
      </c>
      <c r="G9" s="18">
        <v>35</v>
      </c>
      <c r="H9" s="19">
        <v>53278</v>
      </c>
      <c r="I9" s="21">
        <v>0</v>
      </c>
      <c r="J9" s="20">
        <v>0</v>
      </c>
      <c r="K9" s="20">
        <f>+F9*M9</f>
        <v>3447400</v>
      </c>
      <c r="L9" s="22">
        <f>+SUM(I9:K9)</f>
        <v>3447400</v>
      </c>
      <c r="M9" s="37">
        <v>1100</v>
      </c>
      <c r="N9" s="17">
        <v>4000</v>
      </c>
      <c r="O9" s="17">
        <v>4200</v>
      </c>
      <c r="P9" s="17">
        <v>4210</v>
      </c>
      <c r="Q9" s="29">
        <v>4211</v>
      </c>
      <c r="R9" s="30" t="s">
        <v>35</v>
      </c>
      <c r="S9" s="30" t="s">
        <v>83</v>
      </c>
      <c r="T9" s="30" t="s">
        <v>613</v>
      </c>
      <c r="U9" s="30" t="s">
        <v>84</v>
      </c>
      <c r="V9" s="30">
        <v>2321</v>
      </c>
      <c r="W9" s="13" t="s">
        <v>67</v>
      </c>
      <c r="X9" s="13" t="s">
        <v>68</v>
      </c>
      <c r="Y9" s="13" t="s">
        <v>69</v>
      </c>
      <c r="Z9" s="13" t="s">
        <v>65</v>
      </c>
    </row>
    <row r="10" spans="1:26" hidden="1" x14ac:dyDescent="0.35">
      <c r="A10" s="33">
        <v>4000</v>
      </c>
      <c r="B10" s="14">
        <v>4211</v>
      </c>
      <c r="C10" s="28" t="s">
        <v>85</v>
      </c>
      <c r="D10" s="16" t="s">
        <v>86</v>
      </c>
      <c r="E10" s="17" t="s">
        <v>25</v>
      </c>
      <c r="F10" s="18">
        <v>835</v>
      </c>
      <c r="G10" s="18">
        <v>35</v>
      </c>
      <c r="H10" s="19">
        <v>16700</v>
      </c>
      <c r="I10" s="21">
        <v>0</v>
      </c>
      <c r="J10" s="20">
        <v>0</v>
      </c>
      <c r="K10" s="20">
        <f>+F10*M10</f>
        <v>918500</v>
      </c>
      <c r="L10" s="22">
        <f>+SUM(I10:K10)</f>
        <v>918500</v>
      </c>
      <c r="M10" s="37">
        <v>1100</v>
      </c>
      <c r="N10" s="17">
        <v>4000</v>
      </c>
      <c r="O10" s="17">
        <v>4200</v>
      </c>
      <c r="P10" s="17">
        <v>4210</v>
      </c>
      <c r="Q10" s="29">
        <v>4211</v>
      </c>
      <c r="R10" s="30" t="s">
        <v>35</v>
      </c>
      <c r="S10" s="30" t="s">
        <v>83</v>
      </c>
      <c r="T10" s="30" t="s">
        <v>613</v>
      </c>
      <c r="U10" s="30" t="s">
        <v>84</v>
      </c>
      <c r="V10" s="30">
        <v>2321</v>
      </c>
      <c r="W10" s="13" t="s">
        <v>67</v>
      </c>
      <c r="X10" s="13" t="s">
        <v>68</v>
      </c>
      <c r="Y10" s="13" t="s">
        <v>69</v>
      </c>
      <c r="Z10" s="13" t="s">
        <v>65</v>
      </c>
    </row>
    <row r="11" spans="1:26" hidden="1" x14ac:dyDescent="0.35">
      <c r="A11" s="14">
        <v>4000</v>
      </c>
      <c r="B11" s="14">
        <v>4211</v>
      </c>
      <c r="C11" s="28" t="s">
        <v>87</v>
      </c>
      <c r="D11" s="16" t="s">
        <v>88</v>
      </c>
      <c r="E11" s="17" t="s">
        <v>40</v>
      </c>
      <c r="F11" s="18">
        <v>1908</v>
      </c>
      <c r="G11" s="18">
        <v>50</v>
      </c>
      <c r="H11" s="19">
        <v>95400</v>
      </c>
      <c r="I11" s="20">
        <v>0</v>
      </c>
      <c r="J11" s="20">
        <v>0</v>
      </c>
      <c r="K11" s="21">
        <f>F11*M11</f>
        <v>2833380</v>
      </c>
      <c r="L11" s="22">
        <f>+SUM(I11:K11)</f>
        <v>2833380</v>
      </c>
      <c r="M11" s="23">
        <v>1485</v>
      </c>
      <c r="N11" s="14">
        <v>4000</v>
      </c>
      <c r="O11" s="17">
        <v>4200</v>
      </c>
      <c r="P11" s="17">
        <v>4210</v>
      </c>
      <c r="Q11" s="14">
        <v>4211</v>
      </c>
      <c r="R11" s="24" t="s">
        <v>41</v>
      </c>
      <c r="S11" s="24" t="s">
        <v>42</v>
      </c>
      <c r="T11" s="24" t="s">
        <v>615</v>
      </c>
      <c r="U11" s="24" t="s">
        <v>43</v>
      </c>
      <c r="V11" s="31">
        <v>3110</v>
      </c>
      <c r="W11" s="13" t="s">
        <v>67</v>
      </c>
      <c r="X11" s="13" t="s">
        <v>68</v>
      </c>
      <c r="Y11" s="13" t="s">
        <v>69</v>
      </c>
      <c r="Z11" s="13" t="s">
        <v>65</v>
      </c>
    </row>
    <row r="12" spans="1:26" hidden="1" x14ac:dyDescent="0.35">
      <c r="A12" s="14">
        <v>4000</v>
      </c>
      <c r="B12" s="14">
        <v>4211</v>
      </c>
      <c r="C12" s="28" t="s">
        <v>89</v>
      </c>
      <c r="D12" s="16" t="s">
        <v>90</v>
      </c>
      <c r="E12" s="17" t="s">
        <v>40</v>
      </c>
      <c r="F12" s="18">
        <v>307</v>
      </c>
      <c r="G12" s="18">
        <v>68</v>
      </c>
      <c r="H12" s="19">
        <f>+F12*G12</f>
        <v>20876</v>
      </c>
      <c r="I12" s="20">
        <v>0</v>
      </c>
      <c r="J12" s="20">
        <v>0</v>
      </c>
      <c r="K12" s="21">
        <f>+M12*F12</f>
        <v>552600</v>
      </c>
      <c r="L12" s="22">
        <f>+SUM(I12:K12)</f>
        <v>552600</v>
      </c>
      <c r="M12" s="23">
        <v>1800</v>
      </c>
      <c r="N12" s="14">
        <v>4000</v>
      </c>
      <c r="O12" s="17">
        <v>4200</v>
      </c>
      <c r="P12" s="17">
        <v>4210</v>
      </c>
      <c r="Q12" s="14">
        <v>4211</v>
      </c>
      <c r="R12" s="24" t="s">
        <v>41</v>
      </c>
      <c r="S12" s="24" t="s">
        <v>42</v>
      </c>
      <c r="T12" s="24" t="s">
        <v>615</v>
      </c>
      <c r="U12" s="24" t="s">
        <v>44</v>
      </c>
      <c r="V12" s="31">
        <v>3120</v>
      </c>
      <c r="W12" s="13" t="s">
        <v>67</v>
      </c>
      <c r="X12" s="13" t="s">
        <v>68</v>
      </c>
      <c r="Y12" s="13" t="s">
        <v>69</v>
      </c>
      <c r="Z12" s="13" t="s">
        <v>65</v>
      </c>
    </row>
    <row r="13" spans="1:26" hidden="1" x14ac:dyDescent="0.35">
      <c r="A13" s="14">
        <v>4000</v>
      </c>
      <c r="B13" s="14">
        <v>4211</v>
      </c>
      <c r="C13" s="28" t="s">
        <v>91</v>
      </c>
      <c r="D13" s="16" t="s">
        <v>92</v>
      </c>
      <c r="E13" s="17" t="s">
        <v>40</v>
      </c>
      <c r="F13" s="18">
        <v>424</v>
      </c>
      <c r="G13" s="18">
        <v>112</v>
      </c>
      <c r="H13" s="19">
        <v>38160</v>
      </c>
      <c r="I13" s="20">
        <v>522448.56</v>
      </c>
      <c r="J13" s="20">
        <v>0</v>
      </c>
      <c r="K13" s="21">
        <v>544161.6</v>
      </c>
      <c r="L13" s="22">
        <v>1066610.1599999999</v>
      </c>
      <c r="M13" s="23">
        <v>2700</v>
      </c>
      <c r="N13" s="14">
        <v>4000</v>
      </c>
      <c r="O13" s="17">
        <v>4200</v>
      </c>
      <c r="P13" s="17">
        <v>4210</v>
      </c>
      <c r="Q13" s="14">
        <v>4211</v>
      </c>
      <c r="R13" s="24" t="s">
        <v>41</v>
      </c>
      <c r="S13" s="24" t="s">
        <v>42</v>
      </c>
      <c r="T13" s="24" t="s">
        <v>615</v>
      </c>
      <c r="U13" s="24" t="s">
        <v>45</v>
      </c>
      <c r="V13" s="31">
        <v>3140</v>
      </c>
      <c r="W13" s="13" t="s">
        <v>67</v>
      </c>
      <c r="X13" s="13" t="s">
        <v>68</v>
      </c>
      <c r="Y13" s="13" t="s">
        <v>69</v>
      </c>
      <c r="Z13" s="13" t="s">
        <v>65</v>
      </c>
    </row>
    <row r="14" spans="1:26" hidden="1" x14ac:dyDescent="0.35">
      <c r="A14" s="14">
        <v>4000</v>
      </c>
      <c r="B14" s="14">
        <v>4211</v>
      </c>
      <c r="C14" s="28" t="s">
        <v>93</v>
      </c>
      <c r="D14" s="16" t="s">
        <v>94</v>
      </c>
      <c r="E14" s="17" t="s">
        <v>40</v>
      </c>
      <c r="F14" s="18">
        <v>138.5</v>
      </c>
      <c r="G14" s="18">
        <v>83</v>
      </c>
      <c r="H14" s="19">
        <f>+G14*F14</f>
        <v>11495.5</v>
      </c>
      <c r="I14" s="20">
        <v>0</v>
      </c>
      <c r="J14" s="20">
        <v>0</v>
      </c>
      <c r="K14" s="21">
        <f>+M14*F14</f>
        <v>304700</v>
      </c>
      <c r="L14" s="22">
        <f>+SUM(I14:K14)</f>
        <v>304700</v>
      </c>
      <c r="M14" s="23">
        <v>2200</v>
      </c>
      <c r="N14" s="14">
        <v>4000</v>
      </c>
      <c r="O14" s="17">
        <v>4200</v>
      </c>
      <c r="P14" s="17">
        <v>4210</v>
      </c>
      <c r="Q14" s="14">
        <v>4211</v>
      </c>
      <c r="R14" s="24" t="s">
        <v>41</v>
      </c>
      <c r="S14" s="24" t="s">
        <v>42</v>
      </c>
      <c r="T14" s="24" t="s">
        <v>615</v>
      </c>
      <c r="U14" s="24" t="s">
        <v>46</v>
      </c>
      <c r="V14" s="31">
        <v>3130</v>
      </c>
      <c r="W14" s="13" t="s">
        <v>67</v>
      </c>
      <c r="X14" s="13" t="s">
        <v>68</v>
      </c>
      <c r="Y14" s="13" t="s">
        <v>69</v>
      </c>
      <c r="Z14" s="13" t="s">
        <v>65</v>
      </c>
    </row>
    <row r="15" spans="1:26" hidden="1" x14ac:dyDescent="0.35">
      <c r="A15" s="14">
        <v>4000</v>
      </c>
      <c r="B15" s="14">
        <v>4211</v>
      </c>
      <c r="C15" s="28" t="s">
        <v>95</v>
      </c>
      <c r="D15" s="16" t="s">
        <v>96</v>
      </c>
      <c r="E15" s="17" t="s">
        <v>97</v>
      </c>
      <c r="F15" s="18">
        <v>4595</v>
      </c>
      <c r="G15" s="36">
        <v>7.89</v>
      </c>
      <c r="H15" s="19">
        <f>+F15*G15</f>
        <v>36254.549999999996</v>
      </c>
      <c r="I15" s="20">
        <v>0</v>
      </c>
      <c r="J15" s="20">
        <v>0</v>
      </c>
      <c r="K15" s="20">
        <f>+F15*M15</f>
        <v>1860975</v>
      </c>
      <c r="L15" s="22">
        <f>+SUM(I15:K15)</f>
        <v>1860975</v>
      </c>
      <c r="M15" s="23">
        <v>405</v>
      </c>
      <c r="N15" s="14">
        <v>4000</v>
      </c>
      <c r="O15" s="17">
        <v>4200</v>
      </c>
      <c r="P15" s="17">
        <v>4210</v>
      </c>
      <c r="Q15" s="14">
        <v>4211</v>
      </c>
      <c r="R15" s="24" t="s">
        <v>48</v>
      </c>
      <c r="S15" s="24" t="s">
        <v>51</v>
      </c>
      <c r="T15" s="24" t="s">
        <v>617</v>
      </c>
      <c r="U15" s="31" t="s">
        <v>51</v>
      </c>
      <c r="V15" s="31">
        <v>4500</v>
      </c>
      <c r="W15" s="13" t="s">
        <v>67</v>
      </c>
      <c r="X15" s="13" t="s">
        <v>68</v>
      </c>
      <c r="Y15" s="13" t="s">
        <v>69</v>
      </c>
      <c r="Z15" s="13" t="s">
        <v>65</v>
      </c>
    </row>
    <row r="16" spans="1:26" hidden="1" x14ac:dyDescent="0.35">
      <c r="A16" s="14">
        <v>4000</v>
      </c>
      <c r="B16" s="14">
        <v>4211</v>
      </c>
      <c r="C16" s="28" t="s">
        <v>98</v>
      </c>
      <c r="D16" s="16" t="s">
        <v>99</v>
      </c>
      <c r="E16" s="17" t="s">
        <v>47</v>
      </c>
      <c r="F16" s="18">
        <v>17600</v>
      </c>
      <c r="G16" s="36">
        <v>3</v>
      </c>
      <c r="H16" s="19">
        <v>52800</v>
      </c>
      <c r="I16" s="20">
        <v>0</v>
      </c>
      <c r="J16" s="20">
        <v>0</v>
      </c>
      <c r="K16" s="21">
        <f>+M16*F16</f>
        <v>1266144</v>
      </c>
      <c r="L16" s="22">
        <v>1266144</v>
      </c>
      <c r="M16" s="23">
        <v>71.94</v>
      </c>
      <c r="N16" s="14">
        <v>4000</v>
      </c>
      <c r="O16" s="17">
        <v>4200</v>
      </c>
      <c r="P16" s="17">
        <v>4210</v>
      </c>
      <c r="Q16" s="14">
        <v>4211</v>
      </c>
      <c r="R16" s="24" t="s">
        <v>48</v>
      </c>
      <c r="S16" s="24" t="s">
        <v>26</v>
      </c>
      <c r="T16" s="24" t="s">
        <v>616</v>
      </c>
      <c r="U16" s="31" t="s">
        <v>52</v>
      </c>
      <c r="V16" s="31">
        <v>4110</v>
      </c>
      <c r="W16" s="13" t="s">
        <v>67</v>
      </c>
      <c r="X16" s="13" t="s">
        <v>68</v>
      </c>
      <c r="Y16" s="13" t="s">
        <v>69</v>
      </c>
      <c r="Z16" s="13" t="s">
        <v>65</v>
      </c>
    </row>
    <row r="17" spans="1:26" hidden="1" x14ac:dyDescent="0.35">
      <c r="A17" s="14">
        <v>4000</v>
      </c>
      <c r="B17" s="15">
        <v>4211</v>
      </c>
      <c r="C17" s="28" t="s">
        <v>100</v>
      </c>
      <c r="D17" s="16" t="s">
        <v>101</v>
      </c>
      <c r="E17" s="17" t="s">
        <v>50</v>
      </c>
      <c r="F17" s="18">
        <v>2</v>
      </c>
      <c r="G17" s="18"/>
      <c r="H17" s="19">
        <v>2400</v>
      </c>
      <c r="I17" s="20">
        <v>0</v>
      </c>
      <c r="J17" s="20">
        <v>356730.64313725493</v>
      </c>
      <c r="K17" s="21">
        <v>36000</v>
      </c>
      <c r="L17" s="22">
        <v>392730.64313725493</v>
      </c>
      <c r="M17" s="23"/>
      <c r="N17" s="17">
        <v>4000</v>
      </c>
      <c r="O17" s="17">
        <v>4200</v>
      </c>
      <c r="P17" s="17">
        <v>4210</v>
      </c>
      <c r="Q17" s="17">
        <v>4211</v>
      </c>
      <c r="R17" s="24" t="s">
        <v>53</v>
      </c>
      <c r="S17" s="38" t="s">
        <v>144</v>
      </c>
      <c r="T17" s="24" t="s">
        <v>626</v>
      </c>
      <c r="U17" s="31" t="s">
        <v>56</v>
      </c>
      <c r="V17" s="31">
        <v>5531</v>
      </c>
      <c r="W17" s="32" t="s">
        <v>67</v>
      </c>
      <c r="X17" s="32" t="s">
        <v>68</v>
      </c>
      <c r="Y17" s="13" t="s">
        <v>69</v>
      </c>
      <c r="Z17" s="25" t="s">
        <v>65</v>
      </c>
    </row>
    <row r="18" spans="1:26" hidden="1" x14ac:dyDescent="0.35">
      <c r="A18" s="14">
        <v>4000</v>
      </c>
      <c r="B18" s="15">
        <v>4211</v>
      </c>
      <c r="C18" s="28" t="s">
        <v>102</v>
      </c>
      <c r="D18" s="16" t="s">
        <v>103</v>
      </c>
      <c r="E18" s="17" t="s">
        <v>50</v>
      </c>
      <c r="F18" s="18">
        <v>1</v>
      </c>
      <c r="G18" s="18"/>
      <c r="H18" s="19">
        <v>1200</v>
      </c>
      <c r="I18" s="20">
        <v>0</v>
      </c>
      <c r="J18" s="20">
        <v>89373</v>
      </c>
      <c r="K18" s="21">
        <v>18000</v>
      </c>
      <c r="L18" s="22">
        <v>107373</v>
      </c>
      <c r="M18" s="23"/>
      <c r="N18" s="17">
        <v>4000</v>
      </c>
      <c r="O18" s="17">
        <v>4200</v>
      </c>
      <c r="P18" s="17">
        <v>4210</v>
      </c>
      <c r="Q18" s="17">
        <v>4211</v>
      </c>
      <c r="R18" s="24" t="s">
        <v>53</v>
      </c>
      <c r="S18" s="38" t="s">
        <v>144</v>
      </c>
      <c r="T18" s="24" t="s">
        <v>626</v>
      </c>
      <c r="U18" s="31" t="s">
        <v>56</v>
      </c>
      <c r="V18" s="31">
        <v>5531</v>
      </c>
      <c r="W18" s="32" t="s">
        <v>67</v>
      </c>
      <c r="X18" s="32" t="s">
        <v>68</v>
      </c>
      <c r="Y18" s="13" t="s">
        <v>69</v>
      </c>
      <c r="Z18" s="25" t="s">
        <v>65</v>
      </c>
    </row>
    <row r="19" spans="1:26" hidden="1" x14ac:dyDescent="0.35">
      <c r="A19" s="14">
        <v>4000</v>
      </c>
      <c r="B19" s="15">
        <v>4211</v>
      </c>
      <c r="C19" s="28" t="s">
        <v>104</v>
      </c>
      <c r="D19" s="16" t="s">
        <v>105</v>
      </c>
      <c r="E19" s="17" t="s">
        <v>57</v>
      </c>
      <c r="F19" s="18">
        <v>700</v>
      </c>
      <c r="G19" s="18"/>
      <c r="H19" s="19">
        <v>2100</v>
      </c>
      <c r="I19" s="20">
        <v>0</v>
      </c>
      <c r="J19" s="20">
        <v>10500</v>
      </c>
      <c r="K19" s="21">
        <v>28329</v>
      </c>
      <c r="L19" s="22">
        <v>38829</v>
      </c>
      <c r="M19" s="23"/>
      <c r="N19" s="17">
        <v>4000</v>
      </c>
      <c r="O19" s="17">
        <v>4200</v>
      </c>
      <c r="P19" s="17">
        <v>4210</v>
      </c>
      <c r="Q19" s="17">
        <v>4211</v>
      </c>
      <c r="R19" s="24" t="s">
        <v>53</v>
      </c>
      <c r="S19" s="24" t="s">
        <v>106</v>
      </c>
      <c r="T19" s="24" t="s">
        <v>618</v>
      </c>
      <c r="U19" s="31" t="s">
        <v>107</v>
      </c>
      <c r="V19" s="31">
        <v>5820</v>
      </c>
      <c r="W19" s="32" t="s">
        <v>67</v>
      </c>
      <c r="X19" s="32" t="s">
        <v>68</v>
      </c>
      <c r="Y19" s="13" t="s">
        <v>69</v>
      </c>
      <c r="Z19" s="25" t="s">
        <v>65</v>
      </c>
    </row>
    <row r="20" spans="1:26" hidden="1" x14ac:dyDescent="0.35">
      <c r="A20" s="14">
        <v>4000</v>
      </c>
      <c r="B20" s="15">
        <v>4211</v>
      </c>
      <c r="C20" s="28" t="s">
        <v>108</v>
      </c>
      <c r="D20" s="16" t="s">
        <v>109</v>
      </c>
      <c r="E20" s="17" t="s">
        <v>57</v>
      </c>
      <c r="F20" s="18">
        <v>2200</v>
      </c>
      <c r="G20" s="18"/>
      <c r="H20" s="19">
        <v>6600</v>
      </c>
      <c r="I20" s="20">
        <v>0</v>
      </c>
      <c r="J20" s="20">
        <v>41800</v>
      </c>
      <c r="K20" s="21">
        <v>89034</v>
      </c>
      <c r="L20" s="22">
        <v>130834</v>
      </c>
      <c r="M20" s="23"/>
      <c r="N20" s="17">
        <v>4000</v>
      </c>
      <c r="O20" s="17">
        <v>4200</v>
      </c>
      <c r="P20" s="17">
        <v>4210</v>
      </c>
      <c r="Q20" s="17">
        <v>4211</v>
      </c>
      <c r="R20" s="24" t="s">
        <v>53</v>
      </c>
      <c r="S20" s="24" t="s">
        <v>106</v>
      </c>
      <c r="T20" s="24" t="s">
        <v>618</v>
      </c>
      <c r="U20" s="31" t="s">
        <v>107</v>
      </c>
      <c r="V20" s="31">
        <v>5820</v>
      </c>
      <c r="W20" s="32" t="s">
        <v>67</v>
      </c>
      <c r="X20" s="32" t="s">
        <v>68</v>
      </c>
      <c r="Y20" s="13" t="s">
        <v>69</v>
      </c>
      <c r="Z20" s="25" t="s">
        <v>65</v>
      </c>
    </row>
    <row r="21" spans="1:26" hidden="1" x14ac:dyDescent="0.35">
      <c r="A21" s="14">
        <v>4000</v>
      </c>
      <c r="B21" s="15">
        <v>4211</v>
      </c>
      <c r="C21" s="28" t="s">
        <v>110</v>
      </c>
      <c r="D21" s="16" t="s">
        <v>110</v>
      </c>
      <c r="E21" s="17" t="s">
        <v>50</v>
      </c>
      <c r="F21" s="18">
        <v>7</v>
      </c>
      <c r="G21" s="18"/>
      <c r="H21" s="19">
        <v>140</v>
      </c>
      <c r="I21" s="20">
        <v>0</v>
      </c>
      <c r="J21" s="20">
        <v>69230</v>
      </c>
      <c r="K21" s="21">
        <v>2100</v>
      </c>
      <c r="L21" s="22">
        <v>71330</v>
      </c>
      <c r="M21" s="23"/>
      <c r="N21" s="17">
        <v>4000</v>
      </c>
      <c r="O21" s="17">
        <v>4200</v>
      </c>
      <c r="P21" s="17">
        <v>4210</v>
      </c>
      <c r="Q21" s="17">
        <v>4211</v>
      </c>
      <c r="R21" s="24" t="s">
        <v>53</v>
      </c>
      <c r="S21" s="38" t="s">
        <v>144</v>
      </c>
      <c r="T21" s="24" t="s">
        <v>626</v>
      </c>
      <c r="U21" s="31" t="s">
        <v>107</v>
      </c>
      <c r="V21" s="31">
        <v>5820</v>
      </c>
      <c r="W21" s="32" t="s">
        <v>67</v>
      </c>
      <c r="X21" s="32" t="s">
        <v>68</v>
      </c>
      <c r="Y21" s="13" t="s">
        <v>69</v>
      </c>
      <c r="Z21" s="25" t="s">
        <v>65</v>
      </c>
    </row>
    <row r="22" spans="1:26" hidden="1" x14ac:dyDescent="0.35">
      <c r="A22" s="14">
        <v>4000</v>
      </c>
      <c r="B22" s="15">
        <v>4211</v>
      </c>
      <c r="C22" s="28" t="s">
        <v>111</v>
      </c>
      <c r="D22" s="16" t="s">
        <v>112</v>
      </c>
      <c r="E22" s="17" t="s">
        <v>50</v>
      </c>
      <c r="F22" s="18">
        <v>1</v>
      </c>
      <c r="G22" s="18"/>
      <c r="H22" s="19">
        <v>40</v>
      </c>
      <c r="I22" s="20">
        <v>0</v>
      </c>
      <c r="J22" s="20">
        <v>2677</v>
      </c>
      <c r="K22" s="21">
        <v>600</v>
      </c>
      <c r="L22" s="22">
        <v>3277</v>
      </c>
      <c r="M22" s="23"/>
      <c r="N22" s="17">
        <v>4000</v>
      </c>
      <c r="O22" s="17">
        <v>4200</v>
      </c>
      <c r="P22" s="17">
        <v>4210</v>
      </c>
      <c r="Q22" s="17">
        <v>4211</v>
      </c>
      <c r="R22" s="24" t="s">
        <v>53</v>
      </c>
      <c r="S22" s="38" t="s">
        <v>144</v>
      </c>
      <c r="T22" s="24" t="s">
        <v>626</v>
      </c>
      <c r="U22" s="31" t="s">
        <v>113</v>
      </c>
      <c r="V22" s="31">
        <v>5420</v>
      </c>
      <c r="W22" s="32" t="s">
        <v>67</v>
      </c>
      <c r="X22" s="32" t="s">
        <v>68</v>
      </c>
      <c r="Y22" s="13" t="s">
        <v>69</v>
      </c>
      <c r="Z22" s="25" t="s">
        <v>65</v>
      </c>
    </row>
    <row r="23" spans="1:26" hidden="1" x14ac:dyDescent="0.35">
      <c r="A23" s="14">
        <v>4000</v>
      </c>
      <c r="B23" s="15">
        <v>4211</v>
      </c>
      <c r="C23" s="28" t="s">
        <v>114</v>
      </c>
      <c r="D23" s="16" t="s">
        <v>115</v>
      </c>
      <c r="E23" s="17" t="s">
        <v>50</v>
      </c>
      <c r="F23" s="18">
        <v>1</v>
      </c>
      <c r="G23" s="18"/>
      <c r="H23" s="19">
        <v>40</v>
      </c>
      <c r="I23" s="20">
        <v>0</v>
      </c>
      <c r="J23" s="20">
        <v>2950</v>
      </c>
      <c r="K23" s="21">
        <v>600</v>
      </c>
      <c r="L23" s="22">
        <v>3550</v>
      </c>
      <c r="M23" s="23"/>
      <c r="N23" s="17">
        <v>4000</v>
      </c>
      <c r="O23" s="17">
        <v>4200</v>
      </c>
      <c r="P23" s="17">
        <v>4210</v>
      </c>
      <c r="Q23" s="17">
        <v>4211</v>
      </c>
      <c r="R23" s="24" t="s">
        <v>53</v>
      </c>
      <c r="S23" s="38" t="s">
        <v>144</v>
      </c>
      <c r="T23" s="24" t="s">
        <v>626</v>
      </c>
      <c r="U23" s="31" t="s">
        <v>113</v>
      </c>
      <c r="V23" s="31">
        <v>5420</v>
      </c>
      <c r="W23" s="32" t="s">
        <v>67</v>
      </c>
      <c r="X23" s="32" t="s">
        <v>68</v>
      </c>
      <c r="Y23" s="13" t="s">
        <v>69</v>
      </c>
      <c r="Z23" s="25" t="s">
        <v>65</v>
      </c>
    </row>
    <row r="24" spans="1:26" hidden="1" x14ac:dyDescent="0.35">
      <c r="A24" s="14">
        <v>4000</v>
      </c>
      <c r="B24" s="15">
        <v>4211</v>
      </c>
      <c r="C24" s="28" t="s">
        <v>116</v>
      </c>
      <c r="D24" s="16" t="s">
        <v>117</v>
      </c>
      <c r="E24" s="17" t="s">
        <v>50</v>
      </c>
      <c r="F24" s="18">
        <v>1</v>
      </c>
      <c r="G24" s="18"/>
      <c r="H24" s="19">
        <v>45</v>
      </c>
      <c r="I24" s="20">
        <v>0</v>
      </c>
      <c r="J24" s="20">
        <v>3145</v>
      </c>
      <c r="K24" s="21">
        <v>675</v>
      </c>
      <c r="L24" s="22">
        <v>3820</v>
      </c>
      <c r="M24" s="23"/>
      <c r="N24" s="17">
        <v>4000</v>
      </c>
      <c r="O24" s="17">
        <v>4200</v>
      </c>
      <c r="P24" s="17">
        <v>4210</v>
      </c>
      <c r="Q24" s="17">
        <v>4211</v>
      </c>
      <c r="R24" s="24" t="s">
        <v>53</v>
      </c>
      <c r="S24" s="38" t="s">
        <v>144</v>
      </c>
      <c r="T24" s="24" t="s">
        <v>626</v>
      </c>
      <c r="U24" s="31" t="s">
        <v>118</v>
      </c>
      <c r="V24" s="31">
        <v>5410</v>
      </c>
      <c r="W24" s="32" t="s">
        <v>67</v>
      </c>
      <c r="X24" s="32" t="s">
        <v>68</v>
      </c>
      <c r="Y24" s="13" t="s">
        <v>69</v>
      </c>
      <c r="Z24" s="25" t="s">
        <v>65</v>
      </c>
    </row>
    <row r="25" spans="1:26" hidden="1" x14ac:dyDescent="0.35">
      <c r="A25" s="14">
        <v>4000</v>
      </c>
      <c r="B25" s="15">
        <v>4211</v>
      </c>
      <c r="C25" s="28" t="s">
        <v>119</v>
      </c>
      <c r="D25" s="16" t="s">
        <v>120</v>
      </c>
      <c r="E25" s="17" t="s">
        <v>121</v>
      </c>
      <c r="F25" s="18">
        <v>1.1000000000000001</v>
      </c>
      <c r="G25" s="18">
        <v>30</v>
      </c>
      <c r="H25" s="19">
        <v>33</v>
      </c>
      <c r="I25" s="20">
        <v>0</v>
      </c>
      <c r="J25" s="20">
        <v>0</v>
      </c>
      <c r="K25" s="21">
        <f>+F25*M25</f>
        <v>6050.0000000000009</v>
      </c>
      <c r="L25" s="22">
        <f>+SUM(I25:K25)</f>
        <v>6050.0000000000009</v>
      </c>
      <c r="M25" s="23">
        <v>5500</v>
      </c>
      <c r="N25" s="17">
        <v>4000</v>
      </c>
      <c r="O25" s="17">
        <v>4200</v>
      </c>
      <c r="P25" s="17">
        <v>4210</v>
      </c>
      <c r="Q25" s="17">
        <v>4211</v>
      </c>
      <c r="R25" s="24" t="s">
        <v>53</v>
      </c>
      <c r="S25" s="24" t="s">
        <v>122</v>
      </c>
      <c r="T25" s="24" t="s">
        <v>625</v>
      </c>
      <c r="U25" s="31" t="s">
        <v>123</v>
      </c>
      <c r="V25" s="31">
        <v>5210</v>
      </c>
      <c r="W25" s="32" t="s">
        <v>67</v>
      </c>
      <c r="X25" s="32" t="s">
        <v>68</v>
      </c>
      <c r="Y25" s="13" t="s">
        <v>69</v>
      </c>
      <c r="Z25" s="25" t="s">
        <v>65</v>
      </c>
    </row>
    <row r="26" spans="1:26" hidden="1" x14ac:dyDescent="0.35">
      <c r="A26" s="14">
        <v>4000</v>
      </c>
      <c r="B26" s="15">
        <v>4211</v>
      </c>
      <c r="C26" s="28" t="s">
        <v>124</v>
      </c>
      <c r="D26" s="16" t="s">
        <v>125</v>
      </c>
      <c r="E26" s="17" t="s">
        <v>50</v>
      </c>
      <c r="F26" s="18">
        <v>1</v>
      </c>
      <c r="G26" s="18"/>
      <c r="H26" s="19">
        <v>45</v>
      </c>
      <c r="I26" s="20">
        <v>0</v>
      </c>
      <c r="J26" s="20">
        <v>3145</v>
      </c>
      <c r="K26" s="21">
        <v>675</v>
      </c>
      <c r="L26" s="22">
        <v>3820</v>
      </c>
      <c r="M26" s="23"/>
      <c r="N26" s="17">
        <v>4000</v>
      </c>
      <c r="O26" s="17">
        <v>4200</v>
      </c>
      <c r="P26" s="17">
        <v>4210</v>
      </c>
      <c r="Q26" s="17">
        <v>4211</v>
      </c>
      <c r="R26" s="24" t="s">
        <v>53</v>
      </c>
      <c r="S26" s="38" t="s">
        <v>144</v>
      </c>
      <c r="T26" s="24" t="s">
        <v>626</v>
      </c>
      <c r="U26" s="31" t="s">
        <v>118</v>
      </c>
      <c r="V26" s="31">
        <v>5410</v>
      </c>
      <c r="W26" s="32" t="s">
        <v>67</v>
      </c>
      <c r="X26" s="32" t="s">
        <v>68</v>
      </c>
      <c r="Y26" s="13" t="s">
        <v>69</v>
      </c>
      <c r="Z26" s="25" t="s">
        <v>65</v>
      </c>
    </row>
    <row r="27" spans="1:26" hidden="1" x14ac:dyDescent="0.35">
      <c r="A27" s="14">
        <v>4000</v>
      </c>
      <c r="B27" s="15">
        <v>4211</v>
      </c>
      <c r="C27" s="28" t="s">
        <v>126</v>
      </c>
      <c r="D27" s="16" t="s">
        <v>127</v>
      </c>
      <c r="E27" s="17" t="s">
        <v>121</v>
      </c>
      <c r="F27" s="18">
        <v>1.1000000000000001</v>
      </c>
      <c r="G27" s="18">
        <v>30</v>
      </c>
      <c r="H27" s="19">
        <v>33</v>
      </c>
      <c r="I27" s="20">
        <v>0</v>
      </c>
      <c r="J27" s="20">
        <v>0</v>
      </c>
      <c r="K27" s="21">
        <f>+F27*M27</f>
        <v>6050.0000000000009</v>
      </c>
      <c r="L27" s="22">
        <f>+SUM(I27:K27)</f>
        <v>6050.0000000000009</v>
      </c>
      <c r="M27" s="23">
        <v>5500</v>
      </c>
      <c r="N27" s="17">
        <v>4000</v>
      </c>
      <c r="O27" s="17">
        <v>4200</v>
      </c>
      <c r="P27" s="17">
        <v>4210</v>
      </c>
      <c r="Q27" s="17">
        <v>4211</v>
      </c>
      <c r="R27" s="24" t="s">
        <v>53</v>
      </c>
      <c r="S27" s="24" t="s">
        <v>122</v>
      </c>
      <c r="T27" s="24" t="s">
        <v>625</v>
      </c>
      <c r="U27" s="31" t="s">
        <v>123</v>
      </c>
      <c r="V27" s="31">
        <v>5210</v>
      </c>
      <c r="W27" s="32" t="s">
        <v>67</v>
      </c>
      <c r="X27" s="32" t="s">
        <v>68</v>
      </c>
      <c r="Y27" s="13" t="s">
        <v>69</v>
      </c>
      <c r="Z27" s="25" t="s">
        <v>65</v>
      </c>
    </row>
    <row r="28" spans="1:26" hidden="1" x14ac:dyDescent="0.35">
      <c r="A28" s="14">
        <v>4000</v>
      </c>
      <c r="B28" s="15">
        <v>4211</v>
      </c>
      <c r="C28" s="28" t="s">
        <v>128</v>
      </c>
      <c r="D28" s="16" t="s">
        <v>129</v>
      </c>
      <c r="E28" s="17" t="s">
        <v>50</v>
      </c>
      <c r="F28" s="18">
        <v>1</v>
      </c>
      <c r="G28" s="18"/>
      <c r="H28" s="19">
        <v>45</v>
      </c>
      <c r="I28" s="20">
        <v>0</v>
      </c>
      <c r="J28" s="20">
        <v>3505</v>
      </c>
      <c r="K28" s="21">
        <v>675</v>
      </c>
      <c r="L28" s="22">
        <v>4180</v>
      </c>
      <c r="M28" s="23"/>
      <c r="N28" s="17">
        <v>4000</v>
      </c>
      <c r="O28" s="17">
        <v>4200</v>
      </c>
      <c r="P28" s="17">
        <v>4210</v>
      </c>
      <c r="Q28" s="17">
        <v>4211</v>
      </c>
      <c r="R28" s="24" t="s">
        <v>53</v>
      </c>
      <c r="S28" s="38" t="s">
        <v>144</v>
      </c>
      <c r="T28" s="24" t="s">
        <v>626</v>
      </c>
      <c r="U28" s="31" t="s">
        <v>118</v>
      </c>
      <c r="V28" s="31">
        <v>5410</v>
      </c>
      <c r="W28" s="32" t="s">
        <v>67</v>
      </c>
      <c r="X28" s="32" t="s">
        <v>68</v>
      </c>
      <c r="Y28" s="13" t="s">
        <v>69</v>
      </c>
      <c r="Z28" s="25" t="s">
        <v>65</v>
      </c>
    </row>
    <row r="29" spans="1:26" hidden="1" x14ac:dyDescent="0.35">
      <c r="A29" s="14">
        <v>4000</v>
      </c>
      <c r="B29" s="15">
        <v>4211</v>
      </c>
      <c r="C29" s="28" t="s">
        <v>130</v>
      </c>
      <c r="D29" s="16" t="s">
        <v>131</v>
      </c>
      <c r="E29" s="17" t="s">
        <v>50</v>
      </c>
      <c r="F29" s="18">
        <v>1</v>
      </c>
      <c r="G29" s="18"/>
      <c r="H29" s="19">
        <v>45</v>
      </c>
      <c r="I29" s="20">
        <v>0</v>
      </c>
      <c r="J29" s="20">
        <v>3825</v>
      </c>
      <c r="K29" s="21">
        <v>675</v>
      </c>
      <c r="L29" s="22">
        <v>4500</v>
      </c>
      <c r="M29" s="23"/>
      <c r="N29" s="17">
        <v>4000</v>
      </c>
      <c r="O29" s="17">
        <v>4200</v>
      </c>
      <c r="P29" s="17">
        <v>4210</v>
      </c>
      <c r="Q29" s="17">
        <v>4211</v>
      </c>
      <c r="R29" s="24" t="s">
        <v>53</v>
      </c>
      <c r="S29" s="38" t="s">
        <v>144</v>
      </c>
      <c r="T29" s="24" t="s">
        <v>626</v>
      </c>
      <c r="U29" s="31" t="s">
        <v>118</v>
      </c>
      <c r="V29" s="31">
        <v>5410</v>
      </c>
      <c r="W29" s="32" t="s">
        <v>67</v>
      </c>
      <c r="X29" s="32" t="s">
        <v>68</v>
      </c>
      <c r="Y29" s="13" t="s">
        <v>69</v>
      </c>
      <c r="Z29" s="25" t="s">
        <v>65</v>
      </c>
    </row>
    <row r="30" spans="1:26" hidden="1" x14ac:dyDescent="0.35">
      <c r="A30" s="14">
        <v>4000</v>
      </c>
      <c r="B30" s="15">
        <v>4211</v>
      </c>
      <c r="C30" s="28" t="s">
        <v>132</v>
      </c>
      <c r="D30" s="16" t="s">
        <v>133</v>
      </c>
      <c r="E30" s="17" t="s">
        <v>50</v>
      </c>
      <c r="F30" s="18">
        <v>5</v>
      </c>
      <c r="G30" s="18"/>
      <c r="H30" s="19">
        <v>525</v>
      </c>
      <c r="I30" s="20">
        <v>0</v>
      </c>
      <c r="J30" s="20">
        <v>37900</v>
      </c>
      <c r="K30" s="21">
        <v>7875</v>
      </c>
      <c r="L30" s="22">
        <v>45775</v>
      </c>
      <c r="M30" s="23"/>
      <c r="N30" s="17">
        <v>4000</v>
      </c>
      <c r="O30" s="17">
        <v>4200</v>
      </c>
      <c r="P30" s="17">
        <v>4210</v>
      </c>
      <c r="Q30" s="17">
        <v>4211</v>
      </c>
      <c r="R30" s="24" t="s">
        <v>53</v>
      </c>
      <c r="S30" s="38" t="s">
        <v>144</v>
      </c>
      <c r="T30" s="24" t="s">
        <v>626</v>
      </c>
      <c r="U30" s="31" t="s">
        <v>118</v>
      </c>
      <c r="V30" s="31">
        <v>5410</v>
      </c>
      <c r="W30" s="32" t="s">
        <v>67</v>
      </c>
      <c r="X30" s="32" t="s">
        <v>68</v>
      </c>
      <c r="Y30" s="13" t="s">
        <v>69</v>
      </c>
      <c r="Z30" s="25" t="s">
        <v>65</v>
      </c>
    </row>
    <row r="31" spans="1:26" hidden="1" x14ac:dyDescent="0.35">
      <c r="A31" s="14">
        <v>4000</v>
      </c>
      <c r="B31" s="15">
        <v>4211</v>
      </c>
      <c r="C31" s="28" t="s">
        <v>134</v>
      </c>
      <c r="D31" s="16" t="s">
        <v>135</v>
      </c>
      <c r="E31" s="17" t="s">
        <v>50</v>
      </c>
      <c r="F31" s="18">
        <v>3</v>
      </c>
      <c r="G31" s="18"/>
      <c r="H31" s="19">
        <v>135</v>
      </c>
      <c r="I31" s="20">
        <v>0</v>
      </c>
      <c r="J31" s="20">
        <v>9480</v>
      </c>
      <c r="K31" s="21">
        <v>2025</v>
      </c>
      <c r="L31" s="22">
        <v>11505</v>
      </c>
      <c r="M31" s="23"/>
      <c r="N31" s="17">
        <v>4000</v>
      </c>
      <c r="O31" s="17">
        <v>4200</v>
      </c>
      <c r="P31" s="17">
        <v>4210</v>
      </c>
      <c r="Q31" s="17">
        <v>4211</v>
      </c>
      <c r="R31" s="24" t="s">
        <v>53</v>
      </c>
      <c r="S31" s="38" t="s">
        <v>144</v>
      </c>
      <c r="T31" s="24" t="s">
        <v>626</v>
      </c>
      <c r="U31" s="31" t="s">
        <v>54</v>
      </c>
      <c r="V31" s="31">
        <v>5690</v>
      </c>
      <c r="W31" s="32" t="s">
        <v>67</v>
      </c>
      <c r="X31" s="32" t="s">
        <v>68</v>
      </c>
      <c r="Y31" s="13" t="s">
        <v>69</v>
      </c>
      <c r="Z31" s="25" t="s">
        <v>65</v>
      </c>
    </row>
    <row r="32" spans="1:26" hidden="1" x14ac:dyDescent="0.35">
      <c r="A32" s="14">
        <v>4000</v>
      </c>
      <c r="B32" s="15">
        <v>4211</v>
      </c>
      <c r="C32" s="28" t="s">
        <v>136</v>
      </c>
      <c r="D32" s="16" t="s">
        <v>137</v>
      </c>
      <c r="E32" s="17" t="s">
        <v>50</v>
      </c>
      <c r="F32" s="18">
        <v>1</v>
      </c>
      <c r="G32" s="18"/>
      <c r="H32" s="19">
        <v>45</v>
      </c>
      <c r="I32" s="20">
        <v>0</v>
      </c>
      <c r="J32" s="20">
        <v>3145</v>
      </c>
      <c r="K32" s="21">
        <v>675</v>
      </c>
      <c r="L32" s="22">
        <v>3820</v>
      </c>
      <c r="M32" s="23"/>
      <c r="N32" s="17">
        <v>4000</v>
      </c>
      <c r="O32" s="17">
        <v>4200</v>
      </c>
      <c r="P32" s="17">
        <v>4210</v>
      </c>
      <c r="Q32" s="17">
        <v>4211</v>
      </c>
      <c r="R32" s="24" t="s">
        <v>53</v>
      </c>
      <c r="S32" s="38" t="s">
        <v>144</v>
      </c>
      <c r="T32" s="24" t="s">
        <v>626</v>
      </c>
      <c r="U32" s="31" t="s">
        <v>118</v>
      </c>
      <c r="V32" s="31">
        <v>5410</v>
      </c>
      <c r="W32" s="32" t="s">
        <v>67</v>
      </c>
      <c r="X32" s="32" t="s">
        <v>68</v>
      </c>
      <c r="Y32" s="13" t="s">
        <v>69</v>
      </c>
      <c r="Z32" s="25" t="s">
        <v>65</v>
      </c>
    </row>
    <row r="33" spans="1:26" hidden="1" x14ac:dyDescent="0.35">
      <c r="A33" s="14">
        <v>4000</v>
      </c>
      <c r="B33" s="15">
        <v>4211</v>
      </c>
      <c r="C33" s="28" t="s">
        <v>138</v>
      </c>
      <c r="D33" s="16" t="s">
        <v>139</v>
      </c>
      <c r="E33" s="17" t="s">
        <v>121</v>
      </c>
      <c r="F33" s="18">
        <v>1.8</v>
      </c>
      <c r="G33" s="18">
        <v>30</v>
      </c>
      <c r="H33" s="19">
        <v>54</v>
      </c>
      <c r="I33" s="20">
        <v>0</v>
      </c>
      <c r="J33" s="20">
        <v>0</v>
      </c>
      <c r="K33" s="21">
        <f>+F33*M33</f>
        <v>9900</v>
      </c>
      <c r="L33" s="22">
        <f>+SUM(I33:K33)</f>
        <v>9900</v>
      </c>
      <c r="M33" s="23">
        <v>5500</v>
      </c>
      <c r="N33" s="17">
        <v>4000</v>
      </c>
      <c r="O33" s="17">
        <v>4200</v>
      </c>
      <c r="P33" s="17">
        <v>4210</v>
      </c>
      <c r="Q33" s="17">
        <v>4211</v>
      </c>
      <c r="R33" s="24" t="s">
        <v>53</v>
      </c>
      <c r="S33" s="24" t="s">
        <v>122</v>
      </c>
      <c r="T33" s="24" t="s">
        <v>625</v>
      </c>
      <c r="U33" s="31" t="s">
        <v>123</v>
      </c>
      <c r="V33" s="31">
        <v>5210</v>
      </c>
      <c r="W33" s="32" t="s">
        <v>67</v>
      </c>
      <c r="X33" s="32" t="s">
        <v>68</v>
      </c>
      <c r="Y33" s="13" t="s">
        <v>69</v>
      </c>
      <c r="Z33" s="25" t="s">
        <v>65</v>
      </c>
    </row>
    <row r="34" spans="1:26" hidden="1" x14ac:dyDescent="0.35">
      <c r="A34" s="14">
        <v>4000</v>
      </c>
      <c r="B34" s="15">
        <v>4211</v>
      </c>
      <c r="C34" s="28" t="s">
        <v>140</v>
      </c>
      <c r="D34" s="16" t="s">
        <v>141</v>
      </c>
      <c r="E34" s="17" t="s">
        <v>50</v>
      </c>
      <c r="F34" s="18">
        <v>1</v>
      </c>
      <c r="G34" s="18"/>
      <c r="H34" s="19">
        <v>40</v>
      </c>
      <c r="I34" s="20">
        <v>0</v>
      </c>
      <c r="J34" s="20">
        <v>3800</v>
      </c>
      <c r="K34" s="21">
        <v>600</v>
      </c>
      <c r="L34" s="22">
        <v>4400</v>
      </c>
      <c r="M34" s="23"/>
      <c r="N34" s="17">
        <v>4000</v>
      </c>
      <c r="O34" s="17">
        <v>4200</v>
      </c>
      <c r="P34" s="17">
        <v>4210</v>
      </c>
      <c r="Q34" s="17">
        <v>4211</v>
      </c>
      <c r="R34" s="24" t="s">
        <v>53</v>
      </c>
      <c r="S34" s="38" t="s">
        <v>144</v>
      </c>
      <c r="T34" s="24" t="s">
        <v>626</v>
      </c>
      <c r="U34" s="31" t="s">
        <v>113</v>
      </c>
      <c r="V34" s="31">
        <v>5420</v>
      </c>
      <c r="W34" s="32" t="s">
        <v>67</v>
      </c>
      <c r="X34" s="32" t="s">
        <v>68</v>
      </c>
      <c r="Y34" s="13" t="s">
        <v>69</v>
      </c>
      <c r="Z34" s="25" t="s">
        <v>65</v>
      </c>
    </row>
    <row r="35" spans="1:26" hidden="1" x14ac:dyDescent="0.35">
      <c r="A35" s="14">
        <v>4000</v>
      </c>
      <c r="B35" s="15">
        <v>4211</v>
      </c>
      <c r="C35" s="28" t="s">
        <v>142</v>
      </c>
      <c r="D35" s="16" t="s">
        <v>143</v>
      </c>
      <c r="E35" s="17" t="s">
        <v>55</v>
      </c>
      <c r="F35" s="18">
        <v>1</v>
      </c>
      <c r="G35" s="18"/>
      <c r="H35" s="19">
        <v>2500</v>
      </c>
      <c r="I35" s="20">
        <v>0</v>
      </c>
      <c r="J35" s="20">
        <v>287144</v>
      </c>
      <c r="K35" s="21">
        <v>37500</v>
      </c>
      <c r="L35" s="22">
        <v>324644</v>
      </c>
      <c r="M35" s="23"/>
      <c r="N35" s="17">
        <v>4000</v>
      </c>
      <c r="O35" s="17">
        <v>4200</v>
      </c>
      <c r="P35" s="17">
        <v>4210</v>
      </c>
      <c r="Q35" s="17">
        <v>4211</v>
      </c>
      <c r="R35" s="24" t="s">
        <v>53</v>
      </c>
      <c r="S35" s="38" t="s">
        <v>144</v>
      </c>
      <c r="T35" s="24" t="s">
        <v>626</v>
      </c>
      <c r="U35" s="31" t="s">
        <v>145</v>
      </c>
      <c r="V35" s="31">
        <v>5710</v>
      </c>
      <c r="W35" s="32" t="s">
        <v>67</v>
      </c>
      <c r="X35" s="32" t="s">
        <v>68</v>
      </c>
      <c r="Y35" s="13" t="s">
        <v>69</v>
      </c>
      <c r="Z35" s="25" t="s">
        <v>65</v>
      </c>
    </row>
    <row r="36" spans="1:26" hidden="1" x14ac:dyDescent="0.35">
      <c r="A36" s="14">
        <v>4000</v>
      </c>
      <c r="B36" s="15">
        <v>4211</v>
      </c>
      <c r="C36" s="28" t="s">
        <v>146</v>
      </c>
      <c r="D36" s="16" t="s">
        <v>147</v>
      </c>
      <c r="E36" s="17" t="s">
        <v>50</v>
      </c>
      <c r="F36" s="18">
        <v>1</v>
      </c>
      <c r="G36" s="18"/>
      <c r="H36" s="19">
        <v>45</v>
      </c>
      <c r="I36" s="20">
        <v>0</v>
      </c>
      <c r="J36" s="20">
        <v>3145</v>
      </c>
      <c r="K36" s="21">
        <v>675</v>
      </c>
      <c r="L36" s="22">
        <v>3820</v>
      </c>
      <c r="M36" s="23"/>
      <c r="N36" s="17">
        <v>4000</v>
      </c>
      <c r="O36" s="17">
        <v>4200</v>
      </c>
      <c r="P36" s="17">
        <v>4210</v>
      </c>
      <c r="Q36" s="17">
        <v>4211</v>
      </c>
      <c r="R36" s="24" t="s">
        <v>53</v>
      </c>
      <c r="S36" s="38" t="s">
        <v>144</v>
      </c>
      <c r="T36" s="24" t="s">
        <v>626</v>
      </c>
      <c r="U36" s="31" t="s">
        <v>118</v>
      </c>
      <c r="V36" s="31">
        <v>5410</v>
      </c>
      <c r="W36" s="32" t="s">
        <v>67</v>
      </c>
      <c r="X36" s="32" t="s">
        <v>68</v>
      </c>
      <c r="Y36" s="13" t="s">
        <v>69</v>
      </c>
      <c r="Z36" s="25" t="s">
        <v>65</v>
      </c>
    </row>
    <row r="37" spans="1:26" hidden="1" x14ac:dyDescent="0.35">
      <c r="A37" s="14">
        <v>4000</v>
      </c>
      <c r="B37" s="15">
        <v>4211</v>
      </c>
      <c r="C37" s="28" t="s">
        <v>148</v>
      </c>
      <c r="D37" s="16" t="s">
        <v>149</v>
      </c>
      <c r="E37" s="17" t="s">
        <v>121</v>
      </c>
      <c r="F37" s="18">
        <v>4</v>
      </c>
      <c r="G37" s="18">
        <v>30</v>
      </c>
      <c r="H37" s="19">
        <v>120</v>
      </c>
      <c r="I37" s="20">
        <v>0</v>
      </c>
      <c r="J37" s="20">
        <v>0</v>
      </c>
      <c r="K37" s="21">
        <f>+F37*M37</f>
        <v>22000</v>
      </c>
      <c r="L37" s="22">
        <f>+SUM(I37:K37)</f>
        <v>22000</v>
      </c>
      <c r="M37" s="23">
        <v>5500</v>
      </c>
      <c r="N37" s="17">
        <v>4000</v>
      </c>
      <c r="O37" s="17">
        <v>4200</v>
      </c>
      <c r="P37" s="17">
        <v>4210</v>
      </c>
      <c r="Q37" s="17">
        <v>4211</v>
      </c>
      <c r="R37" s="24" t="s">
        <v>53</v>
      </c>
      <c r="S37" s="24" t="s">
        <v>122</v>
      </c>
      <c r="T37" s="24" t="s">
        <v>625</v>
      </c>
      <c r="U37" s="31" t="s">
        <v>123</v>
      </c>
      <c r="V37" s="31">
        <v>5210</v>
      </c>
      <c r="W37" s="32" t="s">
        <v>67</v>
      </c>
      <c r="X37" s="32" t="s">
        <v>68</v>
      </c>
      <c r="Y37" s="13" t="s">
        <v>69</v>
      </c>
      <c r="Z37" s="25" t="s">
        <v>65</v>
      </c>
    </row>
    <row r="38" spans="1:26" hidden="1" x14ac:dyDescent="0.35">
      <c r="A38" s="14">
        <v>4000</v>
      </c>
      <c r="B38" s="15">
        <v>4211</v>
      </c>
      <c r="C38" s="28" t="s">
        <v>150</v>
      </c>
      <c r="D38" s="16" t="s">
        <v>151</v>
      </c>
      <c r="E38" s="17" t="s">
        <v>50</v>
      </c>
      <c r="F38" s="18">
        <v>2</v>
      </c>
      <c r="G38" s="18"/>
      <c r="H38" s="19">
        <v>200</v>
      </c>
      <c r="I38" s="20">
        <v>0</v>
      </c>
      <c r="J38" s="20">
        <v>56000</v>
      </c>
      <c r="K38" s="21">
        <v>3000</v>
      </c>
      <c r="L38" s="22">
        <v>59000</v>
      </c>
      <c r="M38" s="23"/>
      <c r="N38" s="17">
        <v>4000</v>
      </c>
      <c r="O38" s="17">
        <v>4200</v>
      </c>
      <c r="P38" s="17">
        <v>4210</v>
      </c>
      <c r="Q38" s="17">
        <v>4211</v>
      </c>
      <c r="R38" s="24" t="s">
        <v>53</v>
      </c>
      <c r="S38" s="38" t="s">
        <v>144</v>
      </c>
      <c r="T38" s="24" t="s">
        <v>626</v>
      </c>
      <c r="U38" s="31" t="s">
        <v>56</v>
      </c>
      <c r="V38" s="31">
        <v>5539</v>
      </c>
      <c r="W38" s="32" t="s">
        <v>67</v>
      </c>
      <c r="X38" s="32" t="s">
        <v>68</v>
      </c>
      <c r="Y38" s="13" t="s">
        <v>69</v>
      </c>
      <c r="Z38" s="25" t="s">
        <v>65</v>
      </c>
    </row>
    <row r="39" spans="1:26" hidden="1" x14ac:dyDescent="0.35">
      <c r="A39" s="14">
        <v>4000</v>
      </c>
      <c r="B39" s="15">
        <v>4211</v>
      </c>
      <c r="C39" s="28" t="s">
        <v>152</v>
      </c>
      <c r="D39" s="16" t="s">
        <v>153</v>
      </c>
      <c r="E39" s="17" t="s">
        <v>50</v>
      </c>
      <c r="F39" s="18">
        <v>1</v>
      </c>
      <c r="G39" s="18"/>
      <c r="H39" s="19">
        <v>45</v>
      </c>
      <c r="I39" s="20">
        <v>0</v>
      </c>
      <c r="J39" s="20">
        <v>2500</v>
      </c>
      <c r="K39" s="21">
        <v>675</v>
      </c>
      <c r="L39" s="22">
        <v>3175</v>
      </c>
      <c r="M39" s="23"/>
      <c r="N39" s="17">
        <v>4000</v>
      </c>
      <c r="O39" s="17">
        <v>4200</v>
      </c>
      <c r="P39" s="17">
        <v>4210</v>
      </c>
      <c r="Q39" s="17">
        <v>4211</v>
      </c>
      <c r="R39" s="24" t="s">
        <v>53</v>
      </c>
      <c r="S39" s="38" t="s">
        <v>144</v>
      </c>
      <c r="T39" s="24" t="s">
        <v>626</v>
      </c>
      <c r="U39" s="31" t="s">
        <v>118</v>
      </c>
      <c r="V39" s="31">
        <v>5410</v>
      </c>
      <c r="W39" s="32" t="s">
        <v>67</v>
      </c>
      <c r="X39" s="32" t="s">
        <v>68</v>
      </c>
      <c r="Y39" s="13" t="s">
        <v>69</v>
      </c>
      <c r="Z39" s="25" t="s">
        <v>65</v>
      </c>
    </row>
    <row r="40" spans="1:26" hidden="1" x14ac:dyDescent="0.35">
      <c r="A40" s="14">
        <v>4000</v>
      </c>
      <c r="B40" s="15">
        <v>4211</v>
      </c>
      <c r="C40" s="28" t="s">
        <v>154</v>
      </c>
      <c r="D40" s="16" t="s">
        <v>155</v>
      </c>
      <c r="E40" s="17" t="s">
        <v>55</v>
      </c>
      <c r="F40" s="18">
        <v>1</v>
      </c>
      <c r="G40" s="18"/>
      <c r="H40" s="19">
        <v>930</v>
      </c>
      <c r="I40" s="20">
        <v>0</v>
      </c>
      <c r="J40" s="20">
        <v>140744</v>
      </c>
      <c r="K40" s="21">
        <v>13950</v>
      </c>
      <c r="L40" s="22">
        <v>154694</v>
      </c>
      <c r="M40" s="23"/>
      <c r="N40" s="17">
        <v>4000</v>
      </c>
      <c r="O40" s="17">
        <v>4200</v>
      </c>
      <c r="P40" s="17">
        <v>4210</v>
      </c>
      <c r="Q40" s="17">
        <v>4211</v>
      </c>
      <c r="R40" s="24" t="s">
        <v>53</v>
      </c>
      <c r="S40" s="38" t="s">
        <v>144</v>
      </c>
      <c r="T40" s="24" t="s">
        <v>626</v>
      </c>
      <c r="U40" s="31" t="s">
        <v>107</v>
      </c>
      <c r="V40" s="31">
        <v>5820</v>
      </c>
      <c r="W40" s="32" t="s">
        <v>67</v>
      </c>
      <c r="X40" s="32" t="s">
        <v>68</v>
      </c>
      <c r="Y40" s="13" t="s">
        <v>69</v>
      </c>
      <c r="Z40" s="25" t="s">
        <v>65</v>
      </c>
    </row>
    <row r="41" spans="1:26" hidden="1" x14ac:dyDescent="0.35">
      <c r="A41" s="14">
        <v>4000</v>
      </c>
      <c r="B41" s="15">
        <v>4211</v>
      </c>
      <c r="C41" s="28" t="s">
        <v>156</v>
      </c>
      <c r="D41" s="16" t="s">
        <v>157</v>
      </c>
      <c r="E41" s="17" t="s">
        <v>55</v>
      </c>
      <c r="F41" s="18">
        <v>1</v>
      </c>
      <c r="G41" s="18"/>
      <c r="H41" s="19">
        <v>390</v>
      </c>
      <c r="I41" s="20">
        <v>0</v>
      </c>
      <c r="J41" s="20">
        <v>40341</v>
      </c>
      <c r="K41" s="21">
        <v>5850</v>
      </c>
      <c r="L41" s="22">
        <v>46191</v>
      </c>
      <c r="M41" s="23"/>
      <c r="N41" s="17">
        <v>4000</v>
      </c>
      <c r="O41" s="17">
        <v>4200</v>
      </c>
      <c r="P41" s="17">
        <v>4210</v>
      </c>
      <c r="Q41" s="17">
        <v>4211</v>
      </c>
      <c r="R41" s="24" t="s">
        <v>53</v>
      </c>
      <c r="S41" s="38" t="s">
        <v>144</v>
      </c>
      <c r="T41" s="24" t="s">
        <v>626</v>
      </c>
      <c r="U41" s="31" t="s">
        <v>107</v>
      </c>
      <c r="V41" s="31">
        <v>5820</v>
      </c>
      <c r="W41" s="32" t="s">
        <v>67</v>
      </c>
      <c r="X41" s="32" t="s">
        <v>68</v>
      </c>
      <c r="Y41" s="13" t="s">
        <v>69</v>
      </c>
      <c r="Z41" s="25" t="s">
        <v>65</v>
      </c>
    </row>
    <row r="42" spans="1:26" hidden="1" x14ac:dyDescent="0.35">
      <c r="A42" s="14">
        <v>4000</v>
      </c>
      <c r="B42" s="14">
        <v>4211</v>
      </c>
      <c r="C42" s="28" t="s">
        <v>158</v>
      </c>
      <c r="D42" s="16" t="s">
        <v>159</v>
      </c>
      <c r="E42" s="17" t="s">
        <v>50</v>
      </c>
      <c r="F42" s="18">
        <v>1</v>
      </c>
      <c r="G42" s="18"/>
      <c r="H42" s="19">
        <v>440</v>
      </c>
      <c r="I42" s="20">
        <v>0</v>
      </c>
      <c r="J42" s="20">
        <v>54945</v>
      </c>
      <c r="K42" s="21">
        <v>6600</v>
      </c>
      <c r="L42" s="22">
        <v>61545</v>
      </c>
      <c r="M42" s="23"/>
      <c r="N42" s="14">
        <v>4000</v>
      </c>
      <c r="O42" s="17">
        <v>4200</v>
      </c>
      <c r="P42" s="17">
        <v>4210</v>
      </c>
      <c r="Q42" s="14">
        <v>4211</v>
      </c>
      <c r="R42" s="38" t="s">
        <v>53</v>
      </c>
      <c r="S42" s="38" t="s">
        <v>144</v>
      </c>
      <c r="T42" s="24" t="s">
        <v>626</v>
      </c>
      <c r="U42" s="31" t="s">
        <v>107</v>
      </c>
      <c r="V42" s="31">
        <v>5820</v>
      </c>
      <c r="W42" s="32" t="s">
        <v>67</v>
      </c>
      <c r="X42" s="32" t="s">
        <v>68</v>
      </c>
      <c r="Y42" s="13" t="s">
        <v>69</v>
      </c>
      <c r="Z42" s="25" t="s">
        <v>65</v>
      </c>
    </row>
    <row r="43" spans="1:26" hidden="1" x14ac:dyDescent="0.35">
      <c r="A43" s="14">
        <v>4000</v>
      </c>
      <c r="B43" s="14">
        <v>4211</v>
      </c>
      <c r="C43" s="28" t="s">
        <v>160</v>
      </c>
      <c r="D43" s="16" t="s">
        <v>161</v>
      </c>
      <c r="E43" s="17" t="s">
        <v>50</v>
      </c>
      <c r="F43" s="18">
        <v>13</v>
      </c>
      <c r="G43" s="18"/>
      <c r="H43" s="19">
        <v>5720</v>
      </c>
      <c r="I43" s="20">
        <v>0</v>
      </c>
      <c r="J43" s="20">
        <v>1071070</v>
      </c>
      <c r="K43" s="21">
        <v>85800</v>
      </c>
      <c r="L43" s="22">
        <v>1156870</v>
      </c>
      <c r="M43" s="23">
        <v>88990</v>
      </c>
      <c r="N43" s="14">
        <v>4000</v>
      </c>
      <c r="O43" s="17">
        <v>4200</v>
      </c>
      <c r="P43" s="17">
        <v>4210</v>
      </c>
      <c r="Q43" s="14">
        <v>4211</v>
      </c>
      <c r="R43" s="38" t="s">
        <v>53</v>
      </c>
      <c r="S43" s="38" t="s">
        <v>144</v>
      </c>
      <c r="T43" s="24" t="s">
        <v>626</v>
      </c>
      <c r="U43" s="31" t="s">
        <v>107</v>
      </c>
      <c r="V43" s="31">
        <v>5820</v>
      </c>
      <c r="W43" s="32" t="s">
        <v>67</v>
      </c>
      <c r="X43" s="32" t="s">
        <v>68</v>
      </c>
      <c r="Y43" s="13" t="s">
        <v>69</v>
      </c>
      <c r="Z43" s="25" t="s">
        <v>65</v>
      </c>
    </row>
    <row r="44" spans="1:26" hidden="1" x14ac:dyDescent="0.35">
      <c r="A44" s="14">
        <v>4000</v>
      </c>
      <c r="B44" s="14">
        <v>4211</v>
      </c>
      <c r="C44" s="28" t="s">
        <v>162</v>
      </c>
      <c r="D44" s="16" t="s">
        <v>163</v>
      </c>
      <c r="E44" s="17" t="s">
        <v>50</v>
      </c>
      <c r="F44" s="18">
        <v>9</v>
      </c>
      <c r="G44" s="18"/>
      <c r="H44" s="19">
        <v>2970</v>
      </c>
      <c r="I44" s="20">
        <v>0</v>
      </c>
      <c r="J44" s="20">
        <v>319770</v>
      </c>
      <c r="K44" s="21">
        <v>44550</v>
      </c>
      <c r="L44" s="22">
        <v>364320</v>
      </c>
      <c r="M44" s="23">
        <v>40480</v>
      </c>
      <c r="N44" s="14">
        <v>4000</v>
      </c>
      <c r="O44" s="17">
        <v>4200</v>
      </c>
      <c r="P44" s="17">
        <v>4210</v>
      </c>
      <c r="Q44" s="14">
        <v>4211</v>
      </c>
      <c r="R44" s="38" t="s">
        <v>53</v>
      </c>
      <c r="S44" s="38" t="s">
        <v>144</v>
      </c>
      <c r="T44" s="24" t="s">
        <v>626</v>
      </c>
      <c r="U44" s="31" t="s">
        <v>107</v>
      </c>
      <c r="V44" s="31">
        <v>5820</v>
      </c>
      <c r="W44" s="32" t="s">
        <v>67</v>
      </c>
      <c r="X44" s="32" t="s">
        <v>68</v>
      </c>
      <c r="Y44" s="13" t="s">
        <v>69</v>
      </c>
      <c r="Z44" s="25" t="s">
        <v>65</v>
      </c>
    </row>
    <row r="45" spans="1:26" hidden="1" x14ac:dyDescent="0.35">
      <c r="A45" s="14">
        <v>4000</v>
      </c>
      <c r="B45" s="15">
        <v>4211</v>
      </c>
      <c r="C45" s="28" t="s">
        <v>164</v>
      </c>
      <c r="D45" s="16" t="s">
        <v>165</v>
      </c>
      <c r="E45" s="17" t="s">
        <v>50</v>
      </c>
      <c r="F45" s="18">
        <v>3</v>
      </c>
      <c r="G45" s="18"/>
      <c r="H45" s="19">
        <v>135</v>
      </c>
      <c r="I45" s="20">
        <v>0</v>
      </c>
      <c r="J45" s="20">
        <v>9480</v>
      </c>
      <c r="K45" s="21">
        <v>2025</v>
      </c>
      <c r="L45" s="22">
        <v>11505</v>
      </c>
      <c r="M45" s="23"/>
      <c r="N45" s="17">
        <v>4000</v>
      </c>
      <c r="O45" s="17">
        <v>4200</v>
      </c>
      <c r="P45" s="17">
        <v>4210</v>
      </c>
      <c r="Q45" s="17">
        <v>4211</v>
      </c>
      <c r="R45" s="24" t="s">
        <v>53</v>
      </c>
      <c r="S45" s="38" t="s">
        <v>144</v>
      </c>
      <c r="T45" s="24" t="s">
        <v>626</v>
      </c>
      <c r="U45" s="31" t="s">
        <v>54</v>
      </c>
      <c r="V45" s="31">
        <v>5690</v>
      </c>
      <c r="W45" s="32" t="s">
        <v>67</v>
      </c>
      <c r="X45" s="32" t="s">
        <v>68</v>
      </c>
      <c r="Y45" s="13" t="s">
        <v>69</v>
      </c>
      <c r="Z45" s="25" t="s">
        <v>65</v>
      </c>
    </row>
    <row r="46" spans="1:26" hidden="1" x14ac:dyDescent="0.35">
      <c r="A46" s="14">
        <v>4000</v>
      </c>
      <c r="B46" s="15">
        <v>4211</v>
      </c>
      <c r="C46" s="28" t="s">
        <v>166</v>
      </c>
      <c r="D46" s="16" t="s">
        <v>167</v>
      </c>
      <c r="E46" s="17" t="s">
        <v>55</v>
      </c>
      <c r="F46" s="18">
        <v>1</v>
      </c>
      <c r="G46" s="18"/>
      <c r="H46" s="19">
        <v>350</v>
      </c>
      <c r="I46" s="20">
        <v>0</v>
      </c>
      <c r="J46" s="20">
        <v>98950</v>
      </c>
      <c r="K46" s="21">
        <v>5250</v>
      </c>
      <c r="L46" s="22">
        <v>104200</v>
      </c>
      <c r="M46" s="23"/>
      <c r="N46" s="17">
        <v>4000</v>
      </c>
      <c r="O46" s="17">
        <v>4200</v>
      </c>
      <c r="P46" s="17">
        <v>4210</v>
      </c>
      <c r="Q46" s="17">
        <v>4211</v>
      </c>
      <c r="R46" s="38" t="s">
        <v>53</v>
      </c>
      <c r="S46" s="38" t="s">
        <v>144</v>
      </c>
      <c r="T46" s="24" t="s">
        <v>626</v>
      </c>
      <c r="U46" s="31" t="s">
        <v>145</v>
      </c>
      <c r="V46" s="31">
        <v>5710</v>
      </c>
      <c r="W46" s="32" t="s">
        <v>67</v>
      </c>
      <c r="X46" s="32" t="s">
        <v>68</v>
      </c>
      <c r="Y46" s="13" t="s">
        <v>69</v>
      </c>
      <c r="Z46" s="25" t="s">
        <v>65</v>
      </c>
    </row>
    <row r="47" spans="1:26" hidden="1" x14ac:dyDescent="0.35">
      <c r="A47" s="14">
        <v>4000</v>
      </c>
      <c r="B47" s="15">
        <v>4211</v>
      </c>
      <c r="C47" s="28" t="s">
        <v>168</v>
      </c>
      <c r="D47" s="16" t="s">
        <v>169</v>
      </c>
      <c r="E47" s="17" t="s">
        <v>50</v>
      </c>
      <c r="F47" s="18">
        <v>2</v>
      </c>
      <c r="G47" s="18"/>
      <c r="H47" s="19">
        <v>90</v>
      </c>
      <c r="I47" s="20">
        <v>0</v>
      </c>
      <c r="J47" s="20">
        <v>3000</v>
      </c>
      <c r="K47" s="21">
        <v>1350</v>
      </c>
      <c r="L47" s="22">
        <v>4350</v>
      </c>
      <c r="M47" s="23"/>
      <c r="N47" s="17">
        <v>4000</v>
      </c>
      <c r="O47" s="17">
        <v>4200</v>
      </c>
      <c r="P47" s="17">
        <v>4210</v>
      </c>
      <c r="Q47" s="17">
        <v>4211</v>
      </c>
      <c r="R47" s="24" t="s">
        <v>53</v>
      </c>
      <c r="S47" s="38" t="s">
        <v>144</v>
      </c>
      <c r="T47" s="24" t="s">
        <v>626</v>
      </c>
      <c r="U47" s="31" t="s">
        <v>118</v>
      </c>
      <c r="V47" s="31">
        <v>5410</v>
      </c>
      <c r="W47" s="32" t="s">
        <v>67</v>
      </c>
      <c r="X47" s="32" t="s">
        <v>68</v>
      </c>
      <c r="Y47" s="13" t="s">
        <v>69</v>
      </c>
      <c r="Z47" s="25" t="s">
        <v>65</v>
      </c>
    </row>
    <row r="48" spans="1:26" hidden="1" x14ac:dyDescent="0.35">
      <c r="A48" s="14">
        <v>4000</v>
      </c>
      <c r="B48" s="15">
        <v>4211</v>
      </c>
      <c r="C48" s="28" t="s">
        <v>168</v>
      </c>
      <c r="D48" s="16" t="s">
        <v>169</v>
      </c>
      <c r="E48" s="17" t="s">
        <v>50</v>
      </c>
      <c r="F48" s="18">
        <v>2</v>
      </c>
      <c r="G48" s="18"/>
      <c r="H48" s="19">
        <v>90</v>
      </c>
      <c r="I48" s="20">
        <v>0</v>
      </c>
      <c r="J48" s="20">
        <v>3000</v>
      </c>
      <c r="K48" s="21">
        <v>1350</v>
      </c>
      <c r="L48" s="22">
        <v>4350</v>
      </c>
      <c r="M48" s="23"/>
      <c r="N48" s="17">
        <v>4000</v>
      </c>
      <c r="O48" s="17">
        <v>4200</v>
      </c>
      <c r="P48" s="17">
        <v>4210</v>
      </c>
      <c r="Q48" s="17">
        <v>4211</v>
      </c>
      <c r="R48" s="24" t="s">
        <v>53</v>
      </c>
      <c r="S48" s="38" t="s">
        <v>144</v>
      </c>
      <c r="T48" s="24" t="s">
        <v>626</v>
      </c>
      <c r="U48" s="31" t="s">
        <v>118</v>
      </c>
      <c r="V48" s="31">
        <v>5410</v>
      </c>
      <c r="W48" s="32" t="s">
        <v>67</v>
      </c>
      <c r="X48" s="32" t="s">
        <v>68</v>
      </c>
      <c r="Y48" s="13" t="s">
        <v>69</v>
      </c>
      <c r="Z48" s="25" t="s">
        <v>65</v>
      </c>
    </row>
    <row r="49" spans="1:26" hidden="1" x14ac:dyDescent="0.35">
      <c r="A49" s="14">
        <v>4000</v>
      </c>
      <c r="B49" s="15">
        <v>4211</v>
      </c>
      <c r="C49" s="28" t="s">
        <v>170</v>
      </c>
      <c r="D49" s="16" t="s">
        <v>171</v>
      </c>
      <c r="E49" s="17" t="s">
        <v>50</v>
      </c>
      <c r="F49" s="18">
        <v>1</v>
      </c>
      <c r="G49" s="18"/>
      <c r="H49" s="19">
        <v>45</v>
      </c>
      <c r="I49" s="20">
        <v>0</v>
      </c>
      <c r="J49" s="20">
        <v>3145</v>
      </c>
      <c r="K49" s="21">
        <v>675</v>
      </c>
      <c r="L49" s="22">
        <v>3820</v>
      </c>
      <c r="M49" s="23"/>
      <c r="N49" s="17">
        <v>4000</v>
      </c>
      <c r="O49" s="17">
        <v>4200</v>
      </c>
      <c r="P49" s="17">
        <v>4210</v>
      </c>
      <c r="Q49" s="17">
        <v>4211</v>
      </c>
      <c r="R49" s="24" t="s">
        <v>53</v>
      </c>
      <c r="S49" s="38" t="s">
        <v>144</v>
      </c>
      <c r="T49" s="24" t="s">
        <v>626</v>
      </c>
      <c r="U49" s="31" t="s">
        <v>118</v>
      </c>
      <c r="V49" s="31">
        <v>5410</v>
      </c>
      <c r="W49" s="32" t="s">
        <v>67</v>
      </c>
      <c r="X49" s="32" t="s">
        <v>68</v>
      </c>
      <c r="Y49" s="13" t="s">
        <v>69</v>
      </c>
      <c r="Z49" s="25" t="s">
        <v>65</v>
      </c>
    </row>
    <row r="50" spans="1:26" hidden="1" x14ac:dyDescent="0.35">
      <c r="A50" s="14">
        <v>4000</v>
      </c>
      <c r="B50" s="15">
        <v>4211</v>
      </c>
      <c r="C50" s="28" t="s">
        <v>172</v>
      </c>
      <c r="D50" s="16" t="s">
        <v>173</v>
      </c>
      <c r="E50" s="17" t="s">
        <v>121</v>
      </c>
      <c r="F50" s="18">
        <v>2</v>
      </c>
      <c r="G50" s="18">
        <v>30</v>
      </c>
      <c r="H50" s="19">
        <v>60</v>
      </c>
      <c r="I50" s="20">
        <v>0</v>
      </c>
      <c r="J50" s="20">
        <v>0</v>
      </c>
      <c r="K50" s="21">
        <f>+F50*M50</f>
        <v>11000</v>
      </c>
      <c r="L50" s="22">
        <f>+SUM(I50:K50)</f>
        <v>11000</v>
      </c>
      <c r="M50" s="23">
        <v>5500</v>
      </c>
      <c r="N50" s="17">
        <v>4000</v>
      </c>
      <c r="O50" s="17">
        <v>4200</v>
      </c>
      <c r="P50" s="17">
        <v>4210</v>
      </c>
      <c r="Q50" s="17">
        <v>4211</v>
      </c>
      <c r="R50" s="24" t="s">
        <v>53</v>
      </c>
      <c r="S50" s="24" t="s">
        <v>122</v>
      </c>
      <c r="T50" s="24" t="s">
        <v>625</v>
      </c>
      <c r="U50" s="31" t="s">
        <v>123</v>
      </c>
      <c r="V50" s="31">
        <v>5210</v>
      </c>
      <c r="W50" s="32" t="s">
        <v>67</v>
      </c>
      <c r="X50" s="32" t="s">
        <v>68</v>
      </c>
      <c r="Y50" s="13" t="s">
        <v>69</v>
      </c>
      <c r="Z50" s="25" t="s">
        <v>65</v>
      </c>
    </row>
    <row r="51" spans="1:26" hidden="1" x14ac:dyDescent="0.35">
      <c r="A51" s="14">
        <v>4000</v>
      </c>
      <c r="B51" s="15">
        <v>4211</v>
      </c>
      <c r="C51" s="28" t="s">
        <v>174</v>
      </c>
      <c r="D51" s="16" t="s">
        <v>175</v>
      </c>
      <c r="E51" s="17" t="s">
        <v>50</v>
      </c>
      <c r="F51" s="18">
        <v>2</v>
      </c>
      <c r="G51" s="18"/>
      <c r="H51" s="19">
        <v>300</v>
      </c>
      <c r="I51" s="20">
        <v>0</v>
      </c>
      <c r="J51" s="20">
        <v>100000</v>
      </c>
      <c r="K51" s="21">
        <v>4500</v>
      </c>
      <c r="L51" s="22">
        <v>104500</v>
      </c>
      <c r="M51" s="23"/>
      <c r="N51" s="17">
        <v>4000</v>
      </c>
      <c r="O51" s="17">
        <v>4200</v>
      </c>
      <c r="P51" s="17">
        <v>4210</v>
      </c>
      <c r="Q51" s="17">
        <v>4211</v>
      </c>
      <c r="R51" s="24" t="s">
        <v>53</v>
      </c>
      <c r="S51" s="38" t="s">
        <v>144</v>
      </c>
      <c r="T51" s="24" t="s">
        <v>626</v>
      </c>
      <c r="U51" s="31" t="s">
        <v>107</v>
      </c>
      <c r="V51" s="31">
        <v>5820</v>
      </c>
      <c r="W51" s="32" t="s">
        <v>67</v>
      </c>
      <c r="X51" s="32" t="s">
        <v>68</v>
      </c>
      <c r="Y51" s="13" t="s">
        <v>69</v>
      </c>
      <c r="Z51" s="25" t="s">
        <v>65</v>
      </c>
    </row>
    <row r="52" spans="1:26" hidden="1" x14ac:dyDescent="0.35">
      <c r="A52" s="14">
        <v>4000</v>
      </c>
      <c r="B52" s="15">
        <v>4211</v>
      </c>
      <c r="C52" s="28" t="s">
        <v>176</v>
      </c>
      <c r="D52" s="16" t="s">
        <v>177</v>
      </c>
      <c r="E52" s="17" t="s">
        <v>121</v>
      </c>
      <c r="F52" s="18">
        <v>1.5</v>
      </c>
      <c r="G52" s="18">
        <v>30</v>
      </c>
      <c r="H52" s="19">
        <v>45</v>
      </c>
      <c r="I52" s="20">
        <v>0</v>
      </c>
      <c r="J52" s="20">
        <v>0</v>
      </c>
      <c r="K52" s="21">
        <f>+F52*M52</f>
        <v>8250</v>
      </c>
      <c r="L52" s="22">
        <f>+SUM(I52:K52)</f>
        <v>8250</v>
      </c>
      <c r="M52" s="23">
        <v>5500</v>
      </c>
      <c r="N52" s="17">
        <v>4000</v>
      </c>
      <c r="O52" s="17">
        <v>4200</v>
      </c>
      <c r="P52" s="17">
        <v>4210</v>
      </c>
      <c r="Q52" s="17">
        <v>4211</v>
      </c>
      <c r="R52" s="24" t="s">
        <v>53</v>
      </c>
      <c r="S52" s="24" t="s">
        <v>122</v>
      </c>
      <c r="T52" s="24" t="s">
        <v>625</v>
      </c>
      <c r="U52" s="31" t="s">
        <v>123</v>
      </c>
      <c r="V52" s="31">
        <v>5210</v>
      </c>
      <c r="W52" s="32" t="s">
        <v>67</v>
      </c>
      <c r="X52" s="32" t="s">
        <v>68</v>
      </c>
      <c r="Y52" s="13" t="s">
        <v>69</v>
      </c>
      <c r="Z52" s="25" t="s">
        <v>65</v>
      </c>
    </row>
    <row r="53" spans="1:26" hidden="1" x14ac:dyDescent="0.35">
      <c r="A53" s="14">
        <v>4000</v>
      </c>
      <c r="B53" s="15">
        <v>4211</v>
      </c>
      <c r="C53" s="28" t="s">
        <v>178</v>
      </c>
      <c r="D53" s="16" t="s">
        <v>179</v>
      </c>
      <c r="E53" s="17" t="s">
        <v>121</v>
      </c>
      <c r="F53" s="18">
        <v>2.8</v>
      </c>
      <c r="G53" s="18">
        <v>30</v>
      </c>
      <c r="H53" s="19">
        <v>84</v>
      </c>
      <c r="I53" s="20">
        <v>0</v>
      </c>
      <c r="J53" s="20">
        <v>0</v>
      </c>
      <c r="K53" s="21">
        <f>+F53*M53</f>
        <v>15399.999999999998</v>
      </c>
      <c r="L53" s="22">
        <f>+SUM(I53:K53)</f>
        <v>15399.999999999998</v>
      </c>
      <c r="M53" s="23">
        <v>5500</v>
      </c>
      <c r="N53" s="17">
        <v>4000</v>
      </c>
      <c r="O53" s="17">
        <v>4200</v>
      </c>
      <c r="P53" s="17">
        <v>4210</v>
      </c>
      <c r="Q53" s="17">
        <v>4211</v>
      </c>
      <c r="R53" s="24" t="s">
        <v>53</v>
      </c>
      <c r="S53" s="24" t="s">
        <v>122</v>
      </c>
      <c r="T53" s="24" t="s">
        <v>625</v>
      </c>
      <c r="U53" s="31" t="s">
        <v>123</v>
      </c>
      <c r="V53" s="31">
        <v>5210</v>
      </c>
      <c r="W53" s="32" t="s">
        <v>67</v>
      </c>
      <c r="X53" s="32" t="s">
        <v>68</v>
      </c>
      <c r="Y53" s="13" t="s">
        <v>69</v>
      </c>
      <c r="Z53" s="25" t="s">
        <v>65</v>
      </c>
    </row>
    <row r="54" spans="1:26" hidden="1" x14ac:dyDescent="0.35">
      <c r="A54" s="33">
        <v>4000</v>
      </c>
      <c r="B54" s="33">
        <v>4211</v>
      </c>
      <c r="C54" s="34" t="s">
        <v>180</v>
      </c>
      <c r="D54" s="35" t="s">
        <v>181</v>
      </c>
      <c r="E54" s="33" t="s">
        <v>57</v>
      </c>
      <c r="F54" s="18"/>
      <c r="G54" s="18"/>
      <c r="H54" s="19">
        <v>2000</v>
      </c>
      <c r="I54" s="20">
        <v>22845.375</v>
      </c>
      <c r="J54" s="20">
        <v>0</v>
      </c>
      <c r="K54" s="39">
        <v>31020</v>
      </c>
      <c r="L54" s="22">
        <v>53865.375</v>
      </c>
      <c r="M54" s="37"/>
      <c r="N54" s="33">
        <v>4000</v>
      </c>
      <c r="O54" s="33">
        <v>4200</v>
      </c>
      <c r="P54" s="33">
        <v>4210</v>
      </c>
      <c r="Q54" s="33">
        <v>4211</v>
      </c>
      <c r="R54" s="31"/>
      <c r="S54" s="31">
        <v>6100</v>
      </c>
      <c r="T54" s="31" t="s">
        <v>627</v>
      </c>
      <c r="U54" s="31"/>
      <c r="V54" s="31"/>
      <c r="W54" s="32" t="s">
        <v>67</v>
      </c>
      <c r="X54" s="32" t="s">
        <v>68</v>
      </c>
      <c r="Y54" s="13" t="s">
        <v>69</v>
      </c>
      <c r="Z54" s="13" t="s">
        <v>65</v>
      </c>
    </row>
    <row r="55" spans="1:26" x14ac:dyDescent="0.35">
      <c r="A55" s="33">
        <v>4000</v>
      </c>
      <c r="B55" s="33">
        <v>4211</v>
      </c>
      <c r="C55" s="34" t="s">
        <v>182</v>
      </c>
      <c r="D55" s="35" t="s">
        <v>182</v>
      </c>
      <c r="E55" s="33" t="s">
        <v>57</v>
      </c>
      <c r="F55" s="18"/>
      <c r="G55" s="18"/>
      <c r="H55" s="19">
        <v>150</v>
      </c>
      <c r="I55" s="20">
        <v>2700</v>
      </c>
      <c r="J55" s="20">
        <v>0</v>
      </c>
      <c r="K55" s="39">
        <v>2326.5</v>
      </c>
      <c r="L55" s="22">
        <v>5026.5</v>
      </c>
      <c r="M55" s="37"/>
      <c r="N55" s="33">
        <v>4000</v>
      </c>
      <c r="O55" s="33">
        <v>4200</v>
      </c>
      <c r="P55" s="33">
        <v>4210</v>
      </c>
      <c r="Q55" s="33">
        <v>4211</v>
      </c>
      <c r="R55" s="31"/>
      <c r="S55" s="31">
        <v>6100</v>
      </c>
      <c r="T55" s="31" t="s">
        <v>627</v>
      </c>
      <c r="U55" s="31"/>
      <c r="V55" s="31"/>
      <c r="W55" s="32" t="s">
        <v>67</v>
      </c>
      <c r="X55" s="32" t="s">
        <v>68</v>
      </c>
      <c r="Y55" s="13" t="s">
        <v>69</v>
      </c>
      <c r="Z55" s="13" t="s">
        <v>65</v>
      </c>
    </row>
    <row r="56" spans="1:26" x14ac:dyDescent="0.35">
      <c r="A56" s="33">
        <v>4000</v>
      </c>
      <c r="B56" s="33">
        <v>4211</v>
      </c>
      <c r="C56" s="34" t="s">
        <v>183</v>
      </c>
      <c r="D56" s="35" t="s">
        <v>183</v>
      </c>
      <c r="E56" s="33" t="s">
        <v>57</v>
      </c>
      <c r="F56" s="18"/>
      <c r="G56" s="18"/>
      <c r="H56" s="19">
        <v>60</v>
      </c>
      <c r="I56" s="20">
        <v>1080</v>
      </c>
      <c r="J56" s="20">
        <v>0</v>
      </c>
      <c r="K56" s="39">
        <v>930.6</v>
      </c>
      <c r="L56" s="22">
        <v>2010.6</v>
      </c>
      <c r="M56" s="37"/>
      <c r="N56" s="33">
        <v>4000</v>
      </c>
      <c r="O56" s="33">
        <v>4200</v>
      </c>
      <c r="P56" s="33">
        <v>4210</v>
      </c>
      <c r="Q56" s="33">
        <v>4211</v>
      </c>
      <c r="R56" s="31"/>
      <c r="S56" s="31">
        <v>6100</v>
      </c>
      <c r="T56" s="31" t="s">
        <v>627</v>
      </c>
      <c r="U56" s="31"/>
      <c r="V56" s="31"/>
      <c r="W56" s="32" t="s">
        <v>67</v>
      </c>
      <c r="X56" s="32" t="s">
        <v>68</v>
      </c>
      <c r="Y56" s="13" t="s">
        <v>69</v>
      </c>
      <c r="Z56" s="13" t="s">
        <v>65</v>
      </c>
    </row>
    <row r="57" spans="1:26" x14ac:dyDescent="0.35">
      <c r="A57" s="33">
        <v>4000</v>
      </c>
      <c r="B57" s="33">
        <v>4211</v>
      </c>
      <c r="C57" s="34" t="s">
        <v>184</v>
      </c>
      <c r="D57" s="35" t="s">
        <v>184</v>
      </c>
      <c r="E57" s="33" t="s">
        <v>57</v>
      </c>
      <c r="F57" s="18"/>
      <c r="G57" s="18"/>
      <c r="H57" s="19">
        <v>10</v>
      </c>
      <c r="I57" s="20">
        <v>180</v>
      </c>
      <c r="J57" s="20">
        <v>0</v>
      </c>
      <c r="K57" s="39">
        <v>155.1</v>
      </c>
      <c r="L57" s="22">
        <v>335.1</v>
      </c>
      <c r="M57" s="37"/>
      <c r="N57" s="33">
        <v>4000</v>
      </c>
      <c r="O57" s="33">
        <v>4200</v>
      </c>
      <c r="P57" s="33">
        <v>4210</v>
      </c>
      <c r="Q57" s="33">
        <v>4211</v>
      </c>
      <c r="R57" s="31"/>
      <c r="S57" s="31">
        <v>6100</v>
      </c>
      <c r="T57" s="31" t="s">
        <v>627</v>
      </c>
      <c r="U57" s="31"/>
      <c r="V57" s="31"/>
      <c r="W57" s="32" t="s">
        <v>67</v>
      </c>
      <c r="X57" s="32" t="s">
        <v>68</v>
      </c>
      <c r="Y57" s="13" t="s">
        <v>69</v>
      </c>
      <c r="Z57" s="13" t="s">
        <v>65</v>
      </c>
    </row>
    <row r="58" spans="1:26" x14ac:dyDescent="0.35">
      <c r="A58" s="33">
        <v>4000</v>
      </c>
      <c r="B58" s="33">
        <v>4211</v>
      </c>
      <c r="C58" s="34" t="s">
        <v>185</v>
      </c>
      <c r="D58" s="35" t="s">
        <v>185</v>
      </c>
      <c r="E58" s="33" t="s">
        <v>57</v>
      </c>
      <c r="F58" s="18"/>
      <c r="G58" s="18"/>
      <c r="H58" s="19">
        <v>65</v>
      </c>
      <c r="I58" s="20">
        <v>2925</v>
      </c>
      <c r="J58" s="20">
        <v>0</v>
      </c>
      <c r="K58" s="39">
        <v>1008.15</v>
      </c>
      <c r="L58" s="22">
        <v>3933.15</v>
      </c>
      <c r="M58" s="37"/>
      <c r="N58" s="33">
        <v>4000</v>
      </c>
      <c r="O58" s="33">
        <v>4200</v>
      </c>
      <c r="P58" s="33">
        <v>4210</v>
      </c>
      <c r="Q58" s="33">
        <v>4211</v>
      </c>
      <c r="R58" s="31"/>
      <c r="S58" s="31">
        <v>6100</v>
      </c>
      <c r="T58" s="31" t="s">
        <v>627</v>
      </c>
      <c r="U58" s="31"/>
      <c r="V58" s="31"/>
      <c r="W58" s="32" t="s">
        <v>67</v>
      </c>
      <c r="X58" s="32" t="s">
        <v>68</v>
      </c>
      <c r="Y58" s="13" t="s">
        <v>69</v>
      </c>
      <c r="Z58" s="13" t="s">
        <v>65</v>
      </c>
    </row>
    <row r="59" spans="1:26" x14ac:dyDescent="0.35">
      <c r="A59" s="33">
        <v>4000</v>
      </c>
      <c r="B59" s="33">
        <v>4211</v>
      </c>
      <c r="C59" s="34" t="s">
        <v>186</v>
      </c>
      <c r="D59" s="35" t="s">
        <v>186</v>
      </c>
      <c r="E59" s="33" t="s">
        <v>57</v>
      </c>
      <c r="F59" s="18"/>
      <c r="G59" s="18"/>
      <c r="H59" s="19">
        <v>40</v>
      </c>
      <c r="I59" s="20">
        <v>2160</v>
      </c>
      <c r="J59" s="20">
        <v>0</v>
      </c>
      <c r="K59" s="39">
        <v>620.4</v>
      </c>
      <c r="L59" s="22">
        <v>2780.4</v>
      </c>
      <c r="M59" s="37"/>
      <c r="N59" s="33">
        <v>4000</v>
      </c>
      <c r="O59" s="33">
        <v>4200</v>
      </c>
      <c r="P59" s="33">
        <v>4210</v>
      </c>
      <c r="Q59" s="33">
        <v>4211</v>
      </c>
      <c r="R59" s="31"/>
      <c r="S59" s="31">
        <v>6100</v>
      </c>
      <c r="T59" s="31" t="s">
        <v>627</v>
      </c>
      <c r="U59" s="31"/>
      <c r="V59" s="31"/>
      <c r="W59" s="32" t="s">
        <v>67</v>
      </c>
      <c r="X59" s="32" t="s">
        <v>68</v>
      </c>
      <c r="Y59" s="13" t="s">
        <v>69</v>
      </c>
      <c r="Z59" s="13" t="s">
        <v>65</v>
      </c>
    </row>
    <row r="60" spans="1:26" x14ac:dyDescent="0.35">
      <c r="A60" s="33">
        <v>4000</v>
      </c>
      <c r="B60" s="33">
        <v>4211</v>
      </c>
      <c r="C60" s="34" t="s">
        <v>187</v>
      </c>
      <c r="D60" s="35" t="s">
        <v>187</v>
      </c>
      <c r="E60" s="33" t="s">
        <v>57</v>
      </c>
      <c r="F60" s="18"/>
      <c r="G60" s="18"/>
      <c r="H60" s="19">
        <v>5</v>
      </c>
      <c r="I60" s="20">
        <v>315</v>
      </c>
      <c r="J60" s="20">
        <v>0</v>
      </c>
      <c r="K60" s="39">
        <v>77.55</v>
      </c>
      <c r="L60" s="22">
        <v>392.55</v>
      </c>
      <c r="M60" s="37"/>
      <c r="N60" s="33">
        <v>4000</v>
      </c>
      <c r="O60" s="33">
        <v>4200</v>
      </c>
      <c r="P60" s="33">
        <v>4210</v>
      </c>
      <c r="Q60" s="33">
        <v>4211</v>
      </c>
      <c r="R60" s="31"/>
      <c r="S60" s="31">
        <v>6100</v>
      </c>
      <c r="T60" s="31" t="s">
        <v>627</v>
      </c>
      <c r="U60" s="31"/>
      <c r="V60" s="31"/>
      <c r="W60" s="32" t="s">
        <v>67</v>
      </c>
      <c r="X60" s="32" t="s">
        <v>68</v>
      </c>
      <c r="Y60" s="13" t="s">
        <v>69</v>
      </c>
      <c r="Z60" s="13" t="s">
        <v>65</v>
      </c>
    </row>
    <row r="61" spans="1:26" x14ac:dyDescent="0.35">
      <c r="A61" s="33">
        <v>4000</v>
      </c>
      <c r="B61" s="33">
        <v>4211</v>
      </c>
      <c r="C61" s="34" t="s">
        <v>188</v>
      </c>
      <c r="D61" s="35" t="s">
        <v>188</v>
      </c>
      <c r="E61" s="33" t="s">
        <v>57</v>
      </c>
      <c r="F61" s="18"/>
      <c r="G61" s="18"/>
      <c r="H61" s="19">
        <v>50</v>
      </c>
      <c r="I61" s="20">
        <v>900</v>
      </c>
      <c r="J61" s="20">
        <v>0</v>
      </c>
      <c r="K61" s="39">
        <v>775.5</v>
      </c>
      <c r="L61" s="22">
        <v>1675.5</v>
      </c>
      <c r="M61" s="37"/>
      <c r="N61" s="33">
        <v>4000</v>
      </c>
      <c r="O61" s="33">
        <v>4200</v>
      </c>
      <c r="P61" s="33">
        <v>4210</v>
      </c>
      <c r="Q61" s="33">
        <v>4211</v>
      </c>
      <c r="R61" s="31"/>
      <c r="S61" s="31">
        <v>6100</v>
      </c>
      <c r="T61" s="31" t="s">
        <v>627</v>
      </c>
      <c r="U61" s="31"/>
      <c r="V61" s="31"/>
      <c r="W61" s="32" t="s">
        <v>67</v>
      </c>
      <c r="X61" s="32" t="s">
        <v>68</v>
      </c>
      <c r="Y61" s="13" t="s">
        <v>69</v>
      </c>
      <c r="Z61" s="13" t="s">
        <v>65</v>
      </c>
    </row>
    <row r="62" spans="1:26" x14ac:dyDescent="0.35">
      <c r="A62" s="33">
        <v>4000</v>
      </c>
      <c r="B62" s="33">
        <v>4211</v>
      </c>
      <c r="C62" s="34" t="s">
        <v>189</v>
      </c>
      <c r="D62" s="35" t="s">
        <v>189</v>
      </c>
      <c r="E62" s="33" t="s">
        <v>57</v>
      </c>
      <c r="F62" s="18"/>
      <c r="G62" s="18"/>
      <c r="H62" s="19">
        <v>160</v>
      </c>
      <c r="I62" s="20">
        <v>18000</v>
      </c>
      <c r="J62" s="20">
        <v>0</v>
      </c>
      <c r="K62" s="39">
        <v>2481.6</v>
      </c>
      <c r="L62" s="22">
        <v>20481.599999999999</v>
      </c>
      <c r="M62" s="37"/>
      <c r="N62" s="33">
        <v>4000</v>
      </c>
      <c r="O62" s="33">
        <v>4200</v>
      </c>
      <c r="P62" s="33">
        <v>4210</v>
      </c>
      <c r="Q62" s="33">
        <v>4211</v>
      </c>
      <c r="R62" s="31"/>
      <c r="S62" s="31">
        <v>6100</v>
      </c>
      <c r="T62" s="31" t="s">
        <v>627</v>
      </c>
      <c r="U62" s="31"/>
      <c r="V62" s="31"/>
      <c r="W62" s="32" t="s">
        <v>67</v>
      </c>
      <c r="X62" s="32" t="s">
        <v>68</v>
      </c>
      <c r="Y62" s="13" t="s">
        <v>69</v>
      </c>
      <c r="Z62" s="13" t="s">
        <v>65</v>
      </c>
    </row>
    <row r="63" spans="1:26" x14ac:dyDescent="0.35">
      <c r="A63" s="33">
        <v>4000</v>
      </c>
      <c r="B63" s="33">
        <v>4211</v>
      </c>
      <c r="C63" s="34" t="s">
        <v>190</v>
      </c>
      <c r="D63" s="35" t="s">
        <v>190</v>
      </c>
      <c r="E63" s="33" t="s">
        <v>57</v>
      </c>
      <c r="F63" s="18"/>
      <c r="G63" s="18"/>
      <c r="H63" s="19">
        <v>24</v>
      </c>
      <c r="I63" s="20">
        <v>2520</v>
      </c>
      <c r="J63" s="20">
        <v>0</v>
      </c>
      <c r="K63" s="39">
        <v>372.24</v>
      </c>
      <c r="L63" s="22">
        <v>2892.24</v>
      </c>
      <c r="M63" s="37"/>
      <c r="N63" s="33">
        <v>4000</v>
      </c>
      <c r="O63" s="33">
        <v>4200</v>
      </c>
      <c r="P63" s="33">
        <v>4210</v>
      </c>
      <c r="Q63" s="33">
        <v>4211</v>
      </c>
      <c r="R63" s="31"/>
      <c r="S63" s="31">
        <v>6100</v>
      </c>
      <c r="T63" s="31" t="s">
        <v>627</v>
      </c>
      <c r="U63" s="31"/>
      <c r="V63" s="31"/>
      <c r="W63" s="32" t="s">
        <v>67</v>
      </c>
      <c r="X63" s="32" t="s">
        <v>68</v>
      </c>
      <c r="Y63" s="13" t="s">
        <v>69</v>
      </c>
      <c r="Z63" s="13" t="s">
        <v>65</v>
      </c>
    </row>
    <row r="64" spans="1:26" hidden="1" x14ac:dyDescent="0.35">
      <c r="A64" s="33">
        <v>4000</v>
      </c>
      <c r="B64" s="33">
        <v>4211</v>
      </c>
      <c r="C64" s="34" t="s">
        <v>191</v>
      </c>
      <c r="D64" s="35" t="s">
        <v>192</v>
      </c>
      <c r="E64" s="33" t="s">
        <v>57</v>
      </c>
      <c r="F64" s="18">
        <v>6</v>
      </c>
      <c r="G64" s="18"/>
      <c r="H64" s="19">
        <v>9</v>
      </c>
      <c r="I64" s="20">
        <v>52.708320000000001</v>
      </c>
      <c r="J64" s="20">
        <v>0</v>
      </c>
      <c r="K64" s="39">
        <v>139.59</v>
      </c>
      <c r="L64" s="22">
        <v>192.29831999999999</v>
      </c>
      <c r="M64" s="37"/>
      <c r="N64" s="33">
        <v>4000</v>
      </c>
      <c r="O64" s="33">
        <v>4200</v>
      </c>
      <c r="P64" s="33">
        <v>4210</v>
      </c>
      <c r="Q64" s="33">
        <v>4211</v>
      </c>
      <c r="R64" s="31"/>
      <c r="S64" s="31">
        <v>6100</v>
      </c>
      <c r="T64" s="31" t="s">
        <v>627</v>
      </c>
      <c r="U64" s="31"/>
      <c r="V64" s="31"/>
      <c r="W64" s="32" t="s">
        <v>67</v>
      </c>
      <c r="X64" s="32" t="s">
        <v>68</v>
      </c>
      <c r="Y64" s="13" t="s">
        <v>69</v>
      </c>
      <c r="Z64" s="13" t="s">
        <v>65</v>
      </c>
    </row>
    <row r="65" spans="1:26" hidden="1" x14ac:dyDescent="0.35">
      <c r="A65" s="33">
        <v>4000</v>
      </c>
      <c r="B65" s="33">
        <v>4211</v>
      </c>
      <c r="C65" s="34" t="s">
        <v>193</v>
      </c>
      <c r="D65" s="35" t="s">
        <v>194</v>
      </c>
      <c r="E65" s="33" t="s">
        <v>57</v>
      </c>
      <c r="F65" s="18">
        <v>30</v>
      </c>
      <c r="G65" s="18"/>
      <c r="H65" s="19">
        <v>240</v>
      </c>
      <c r="I65" s="20">
        <v>1866.7529999999999</v>
      </c>
      <c r="J65" s="20">
        <v>0</v>
      </c>
      <c r="K65" s="39">
        <v>3722.4</v>
      </c>
      <c r="L65" s="22">
        <v>5589.1530000000002</v>
      </c>
      <c r="M65" s="37"/>
      <c r="N65" s="33">
        <v>4000</v>
      </c>
      <c r="O65" s="33">
        <v>4200</v>
      </c>
      <c r="P65" s="33">
        <v>4210</v>
      </c>
      <c r="Q65" s="33">
        <v>4211</v>
      </c>
      <c r="R65" s="31"/>
      <c r="S65" s="31">
        <v>6100</v>
      </c>
      <c r="T65" s="31" t="s">
        <v>627</v>
      </c>
      <c r="U65" s="31"/>
      <c r="V65" s="31"/>
      <c r="W65" s="32" t="s">
        <v>67</v>
      </c>
      <c r="X65" s="32" t="s">
        <v>68</v>
      </c>
      <c r="Y65" s="13" t="s">
        <v>69</v>
      </c>
      <c r="Z65" s="13" t="s">
        <v>65</v>
      </c>
    </row>
    <row r="66" spans="1:26" hidden="1" x14ac:dyDescent="0.35">
      <c r="A66" s="33">
        <v>4000</v>
      </c>
      <c r="B66" s="33">
        <v>4211</v>
      </c>
      <c r="C66" s="34" t="s">
        <v>195</v>
      </c>
      <c r="D66" s="35" t="s">
        <v>196</v>
      </c>
      <c r="E66" s="33" t="s">
        <v>57</v>
      </c>
      <c r="F66" s="18">
        <v>55</v>
      </c>
      <c r="G66" s="18"/>
      <c r="H66" s="19">
        <v>110</v>
      </c>
      <c r="I66" s="20">
        <v>684.47610000000009</v>
      </c>
      <c r="J66" s="20">
        <v>0</v>
      </c>
      <c r="K66" s="39">
        <v>1706.1</v>
      </c>
      <c r="L66" s="22">
        <v>2390.5761000000002</v>
      </c>
      <c r="M66" s="37"/>
      <c r="N66" s="33">
        <v>4000</v>
      </c>
      <c r="O66" s="33">
        <v>4200</v>
      </c>
      <c r="P66" s="33">
        <v>4210</v>
      </c>
      <c r="Q66" s="33">
        <v>4211</v>
      </c>
      <c r="R66" s="31"/>
      <c r="S66" s="31">
        <v>6100</v>
      </c>
      <c r="T66" s="31" t="s">
        <v>627</v>
      </c>
      <c r="U66" s="31"/>
      <c r="V66" s="31"/>
      <c r="W66" s="32" t="s">
        <v>67</v>
      </c>
      <c r="X66" s="32" t="s">
        <v>68</v>
      </c>
      <c r="Y66" s="13" t="s">
        <v>69</v>
      </c>
      <c r="Z66" s="13" t="s">
        <v>65</v>
      </c>
    </row>
    <row r="67" spans="1:26" hidden="1" x14ac:dyDescent="0.35">
      <c r="A67" s="33">
        <v>4000</v>
      </c>
      <c r="B67" s="33">
        <v>4211</v>
      </c>
      <c r="C67" s="34" t="s">
        <v>197</v>
      </c>
      <c r="D67" s="35" t="s">
        <v>198</v>
      </c>
      <c r="E67" s="33" t="s">
        <v>57</v>
      </c>
      <c r="F67" s="18">
        <v>236</v>
      </c>
      <c r="G67" s="18"/>
      <c r="H67" s="19">
        <v>590</v>
      </c>
      <c r="I67" s="20">
        <v>4319.1540000000005</v>
      </c>
      <c r="J67" s="20">
        <v>0</v>
      </c>
      <c r="K67" s="39">
        <v>9150.9</v>
      </c>
      <c r="L67" s="22">
        <v>13470.054</v>
      </c>
      <c r="M67" s="37"/>
      <c r="N67" s="33">
        <v>4000</v>
      </c>
      <c r="O67" s="33">
        <v>4200</v>
      </c>
      <c r="P67" s="33">
        <v>4210</v>
      </c>
      <c r="Q67" s="33">
        <v>4211</v>
      </c>
      <c r="R67" s="31"/>
      <c r="S67" s="31">
        <v>6100</v>
      </c>
      <c r="T67" s="31" t="s">
        <v>627</v>
      </c>
      <c r="U67" s="31"/>
      <c r="V67" s="31"/>
      <c r="W67" s="32" t="s">
        <v>67</v>
      </c>
      <c r="X67" s="32" t="s">
        <v>68</v>
      </c>
      <c r="Y67" s="13" t="s">
        <v>69</v>
      </c>
      <c r="Z67" s="13" t="s">
        <v>65</v>
      </c>
    </row>
    <row r="68" spans="1:26" hidden="1" x14ac:dyDescent="0.35">
      <c r="A68" s="33">
        <v>4000</v>
      </c>
      <c r="B68" s="33">
        <v>4211</v>
      </c>
      <c r="C68" s="34" t="s">
        <v>199</v>
      </c>
      <c r="D68" s="35" t="s">
        <v>200</v>
      </c>
      <c r="E68" s="33" t="s">
        <v>57</v>
      </c>
      <c r="F68" s="18">
        <v>67</v>
      </c>
      <c r="G68" s="18"/>
      <c r="H68" s="19">
        <v>167.5</v>
      </c>
      <c r="I68" s="20">
        <v>1226.2005000000001</v>
      </c>
      <c r="J68" s="20">
        <v>0</v>
      </c>
      <c r="K68" s="39">
        <v>2597.9250000000002</v>
      </c>
      <c r="L68" s="22">
        <v>3824.1255000000001</v>
      </c>
      <c r="M68" s="37"/>
      <c r="N68" s="33">
        <v>4000</v>
      </c>
      <c r="O68" s="33">
        <v>4200</v>
      </c>
      <c r="P68" s="33">
        <v>4210</v>
      </c>
      <c r="Q68" s="33">
        <v>4211</v>
      </c>
      <c r="R68" s="31"/>
      <c r="S68" s="31">
        <v>6100</v>
      </c>
      <c r="T68" s="31" t="s">
        <v>627</v>
      </c>
      <c r="U68" s="31"/>
      <c r="V68" s="31"/>
      <c r="W68" s="32" t="s">
        <v>67</v>
      </c>
      <c r="X68" s="32" t="s">
        <v>68</v>
      </c>
      <c r="Y68" s="13" t="s">
        <v>69</v>
      </c>
      <c r="Z68" s="13" t="s">
        <v>65</v>
      </c>
    </row>
    <row r="69" spans="1:26" hidden="1" x14ac:dyDescent="0.35">
      <c r="A69" s="33">
        <v>4000</v>
      </c>
      <c r="B69" s="33">
        <v>4211</v>
      </c>
      <c r="C69" s="34" t="s">
        <v>201</v>
      </c>
      <c r="D69" s="35" t="s">
        <v>202</v>
      </c>
      <c r="E69" s="33" t="s">
        <v>57</v>
      </c>
      <c r="F69" s="18">
        <v>106</v>
      </c>
      <c r="G69" s="18"/>
      <c r="H69" s="19">
        <v>212</v>
      </c>
      <c r="I69" s="20">
        <v>1163.9754</v>
      </c>
      <c r="J69" s="20">
        <v>0</v>
      </c>
      <c r="K69" s="39">
        <v>3288.12</v>
      </c>
      <c r="L69" s="22">
        <v>4452.0954000000002</v>
      </c>
      <c r="M69" s="37"/>
      <c r="N69" s="33">
        <v>4000</v>
      </c>
      <c r="O69" s="33">
        <v>4200</v>
      </c>
      <c r="P69" s="33">
        <v>4210</v>
      </c>
      <c r="Q69" s="33">
        <v>4211</v>
      </c>
      <c r="R69" s="31"/>
      <c r="S69" s="31">
        <v>6100</v>
      </c>
      <c r="T69" s="31" t="s">
        <v>627</v>
      </c>
      <c r="U69" s="31"/>
      <c r="V69" s="31"/>
      <c r="W69" s="32" t="s">
        <v>67</v>
      </c>
      <c r="X69" s="32" t="s">
        <v>68</v>
      </c>
      <c r="Y69" s="13" t="s">
        <v>69</v>
      </c>
      <c r="Z69" s="13" t="s">
        <v>65</v>
      </c>
    </row>
    <row r="70" spans="1:26" hidden="1" x14ac:dyDescent="0.35">
      <c r="A70" s="33">
        <v>4000</v>
      </c>
      <c r="B70" s="33">
        <v>4211</v>
      </c>
      <c r="C70" s="34" t="s">
        <v>203</v>
      </c>
      <c r="D70" s="35" t="s">
        <v>204</v>
      </c>
      <c r="E70" s="33" t="s">
        <v>57</v>
      </c>
      <c r="F70" s="18">
        <v>523</v>
      </c>
      <c r="G70" s="18"/>
      <c r="H70" s="19">
        <v>2092</v>
      </c>
      <c r="I70" s="20">
        <v>15314.6952</v>
      </c>
      <c r="J70" s="20">
        <v>0</v>
      </c>
      <c r="K70" s="39">
        <v>32446.92</v>
      </c>
      <c r="L70" s="22">
        <v>47761.6152</v>
      </c>
      <c r="M70" s="37"/>
      <c r="N70" s="33">
        <v>4000</v>
      </c>
      <c r="O70" s="33">
        <v>4200</v>
      </c>
      <c r="P70" s="33">
        <v>4210</v>
      </c>
      <c r="Q70" s="33">
        <v>4211</v>
      </c>
      <c r="R70" s="31"/>
      <c r="S70" s="31">
        <v>6100</v>
      </c>
      <c r="T70" s="31" t="s">
        <v>627</v>
      </c>
      <c r="U70" s="31"/>
      <c r="V70" s="31"/>
      <c r="W70" s="32" t="s">
        <v>67</v>
      </c>
      <c r="X70" s="32" t="s">
        <v>68</v>
      </c>
      <c r="Y70" s="13" t="s">
        <v>69</v>
      </c>
      <c r="Z70" s="13" t="s">
        <v>65</v>
      </c>
    </row>
    <row r="71" spans="1:26" hidden="1" x14ac:dyDescent="0.35">
      <c r="A71" s="33">
        <v>4000</v>
      </c>
      <c r="B71" s="33">
        <v>4211</v>
      </c>
      <c r="C71" s="34" t="s">
        <v>205</v>
      </c>
      <c r="D71" s="35" t="s">
        <v>206</v>
      </c>
      <c r="E71" s="33" t="s">
        <v>57</v>
      </c>
      <c r="F71" s="18">
        <v>537</v>
      </c>
      <c r="G71" s="18"/>
      <c r="H71" s="19">
        <v>3222</v>
      </c>
      <c r="I71" s="20">
        <v>21621.392100000001</v>
      </c>
      <c r="J71" s="20">
        <v>0</v>
      </c>
      <c r="K71" s="39">
        <v>49973.22</v>
      </c>
      <c r="L71" s="22">
        <v>71594.612099999998</v>
      </c>
      <c r="M71" s="37"/>
      <c r="N71" s="33">
        <v>4000</v>
      </c>
      <c r="O71" s="33">
        <v>4200</v>
      </c>
      <c r="P71" s="33">
        <v>4210</v>
      </c>
      <c r="Q71" s="33">
        <v>4211</v>
      </c>
      <c r="R71" s="31"/>
      <c r="S71" s="31">
        <v>6100</v>
      </c>
      <c r="T71" s="31" t="s">
        <v>627</v>
      </c>
      <c r="U71" s="31"/>
      <c r="V71" s="31"/>
      <c r="W71" s="32" t="s">
        <v>67</v>
      </c>
      <c r="X71" s="32" t="s">
        <v>68</v>
      </c>
      <c r="Y71" s="13" t="s">
        <v>69</v>
      </c>
      <c r="Z71" s="13" t="s">
        <v>65</v>
      </c>
    </row>
    <row r="72" spans="1:26" hidden="1" x14ac:dyDescent="0.35">
      <c r="A72" s="14">
        <v>4000</v>
      </c>
      <c r="B72" s="15">
        <v>4211</v>
      </c>
      <c r="C72" s="28" t="s">
        <v>207</v>
      </c>
      <c r="D72" s="16" t="s">
        <v>207</v>
      </c>
      <c r="E72" s="17" t="s">
        <v>57</v>
      </c>
      <c r="F72" s="18"/>
      <c r="G72" s="18"/>
      <c r="H72" s="19">
        <v>6000</v>
      </c>
      <c r="I72" s="20">
        <v>98400</v>
      </c>
      <c r="J72" s="20">
        <v>0</v>
      </c>
      <c r="K72" s="20">
        <v>80940</v>
      </c>
      <c r="L72" s="22">
        <v>179340</v>
      </c>
      <c r="M72" s="23"/>
      <c r="N72" s="17">
        <v>4000</v>
      </c>
      <c r="O72" s="17">
        <v>4200</v>
      </c>
      <c r="P72" s="17">
        <v>4210</v>
      </c>
      <c r="Q72" s="15">
        <v>4211</v>
      </c>
      <c r="R72" s="24" t="s">
        <v>58</v>
      </c>
      <c r="S72" s="24" t="s">
        <v>213</v>
      </c>
      <c r="T72" s="24" t="s">
        <v>620</v>
      </c>
      <c r="U72" s="31" t="s">
        <v>208</v>
      </c>
      <c r="V72" s="31">
        <v>7250</v>
      </c>
      <c r="W72" s="32" t="s">
        <v>67</v>
      </c>
      <c r="X72" s="32" t="s">
        <v>68</v>
      </c>
      <c r="Y72" s="13" t="s">
        <v>69</v>
      </c>
      <c r="Z72" s="25" t="s">
        <v>65</v>
      </c>
    </row>
    <row r="73" spans="1:26" hidden="1" x14ac:dyDescent="0.35">
      <c r="A73" s="14">
        <v>4000</v>
      </c>
      <c r="B73" s="15">
        <v>4211</v>
      </c>
      <c r="C73" s="28" t="s">
        <v>209</v>
      </c>
      <c r="D73" s="16" t="s">
        <v>210</v>
      </c>
      <c r="E73" s="17" t="s">
        <v>57</v>
      </c>
      <c r="F73" s="18">
        <v>1060</v>
      </c>
      <c r="G73" s="18"/>
      <c r="H73" s="19">
        <v>212</v>
      </c>
      <c r="I73" s="20">
        <v>3180</v>
      </c>
      <c r="J73" s="20">
        <v>0</v>
      </c>
      <c r="K73" s="20">
        <v>2931.96</v>
      </c>
      <c r="L73" s="22">
        <v>6111.96</v>
      </c>
      <c r="M73" s="23"/>
      <c r="N73" s="17">
        <v>4000</v>
      </c>
      <c r="O73" s="17">
        <v>4200</v>
      </c>
      <c r="P73" s="17">
        <v>4210</v>
      </c>
      <c r="Q73" s="15">
        <v>4211</v>
      </c>
      <c r="R73" s="24" t="s">
        <v>58</v>
      </c>
      <c r="S73" s="24" t="s">
        <v>213</v>
      </c>
      <c r="T73" s="24" t="s">
        <v>620</v>
      </c>
      <c r="U73" s="31" t="s">
        <v>64</v>
      </c>
      <c r="V73" s="31">
        <v>7911</v>
      </c>
      <c r="W73" s="32" t="s">
        <v>67</v>
      </c>
      <c r="X73" s="32" t="s">
        <v>68</v>
      </c>
      <c r="Y73" s="13" t="s">
        <v>69</v>
      </c>
      <c r="Z73" s="25" t="s">
        <v>65</v>
      </c>
    </row>
    <row r="74" spans="1:26" hidden="1" x14ac:dyDescent="0.35">
      <c r="A74" s="14">
        <v>4000</v>
      </c>
      <c r="B74" s="15">
        <v>4211</v>
      </c>
      <c r="C74" s="28" t="s">
        <v>211</v>
      </c>
      <c r="D74" s="16" t="s">
        <v>212</v>
      </c>
      <c r="E74" s="17" t="s">
        <v>57</v>
      </c>
      <c r="F74" s="18">
        <v>3000</v>
      </c>
      <c r="G74" s="18"/>
      <c r="H74" s="19">
        <v>2400</v>
      </c>
      <c r="I74" s="20">
        <v>36900</v>
      </c>
      <c r="J74" s="20">
        <v>0</v>
      </c>
      <c r="K74" s="20">
        <v>32376</v>
      </c>
      <c r="L74" s="22">
        <v>69276</v>
      </c>
      <c r="M74" s="23"/>
      <c r="N74" s="17">
        <v>4000</v>
      </c>
      <c r="O74" s="17">
        <v>4200</v>
      </c>
      <c r="P74" s="17">
        <v>4210</v>
      </c>
      <c r="Q74" s="15">
        <v>4211</v>
      </c>
      <c r="R74" s="24" t="s">
        <v>58</v>
      </c>
      <c r="S74" s="24" t="s">
        <v>213</v>
      </c>
      <c r="T74" s="24" t="s">
        <v>620</v>
      </c>
      <c r="U74" s="31" t="s">
        <v>214</v>
      </c>
      <c r="V74" s="31">
        <v>7780</v>
      </c>
      <c r="W74" s="32" t="s">
        <v>67</v>
      </c>
      <c r="X74" s="32" t="s">
        <v>68</v>
      </c>
      <c r="Y74" s="13" t="s">
        <v>69</v>
      </c>
      <c r="Z74" s="25" t="s">
        <v>65</v>
      </c>
    </row>
    <row r="75" spans="1:26" hidden="1" x14ac:dyDescent="0.35">
      <c r="A75" s="14">
        <v>4000</v>
      </c>
      <c r="B75" s="15">
        <v>4211</v>
      </c>
      <c r="C75" s="28" t="s">
        <v>215</v>
      </c>
      <c r="D75" s="16" t="s">
        <v>216</v>
      </c>
      <c r="E75" s="17" t="s">
        <v>57</v>
      </c>
      <c r="F75" s="18">
        <v>3700</v>
      </c>
      <c r="G75" s="18"/>
      <c r="H75" s="19">
        <v>5550</v>
      </c>
      <c r="I75" s="20">
        <v>59200</v>
      </c>
      <c r="J75" s="20">
        <v>0</v>
      </c>
      <c r="K75" s="20">
        <v>74869.5</v>
      </c>
      <c r="L75" s="22">
        <v>134069.5</v>
      </c>
      <c r="M75" s="23"/>
      <c r="N75" s="17">
        <v>4000</v>
      </c>
      <c r="O75" s="17">
        <v>4200</v>
      </c>
      <c r="P75" s="17">
        <v>4210</v>
      </c>
      <c r="Q75" s="15">
        <v>4211</v>
      </c>
      <c r="R75" s="24" t="s">
        <v>58</v>
      </c>
      <c r="S75" s="24" t="s">
        <v>213</v>
      </c>
      <c r="T75" s="24" t="s">
        <v>620</v>
      </c>
      <c r="U75" s="31" t="s">
        <v>214</v>
      </c>
      <c r="V75" s="31">
        <v>7780</v>
      </c>
      <c r="W75" s="32" t="s">
        <v>67</v>
      </c>
      <c r="X75" s="32" t="s">
        <v>68</v>
      </c>
      <c r="Y75" s="13" t="s">
        <v>69</v>
      </c>
      <c r="Z75" s="25" t="s">
        <v>65</v>
      </c>
    </row>
    <row r="76" spans="1:26" hidden="1" x14ac:dyDescent="0.35">
      <c r="A76" s="14">
        <v>4000</v>
      </c>
      <c r="B76" s="15">
        <v>4211</v>
      </c>
      <c r="C76" s="28" t="s">
        <v>215</v>
      </c>
      <c r="D76" s="16" t="s">
        <v>216</v>
      </c>
      <c r="E76" s="17" t="s">
        <v>57</v>
      </c>
      <c r="F76" s="18">
        <v>300</v>
      </c>
      <c r="G76" s="18"/>
      <c r="H76" s="19">
        <v>450</v>
      </c>
      <c r="I76" s="20">
        <v>5400</v>
      </c>
      <c r="J76" s="20">
        <v>0</v>
      </c>
      <c r="K76" s="20">
        <v>6070.5</v>
      </c>
      <c r="L76" s="22">
        <v>11470.5</v>
      </c>
      <c r="M76" s="23"/>
      <c r="N76" s="17">
        <v>4000</v>
      </c>
      <c r="O76" s="17">
        <v>4200</v>
      </c>
      <c r="P76" s="17">
        <v>4210</v>
      </c>
      <c r="Q76" s="15">
        <v>4211</v>
      </c>
      <c r="R76" s="24" t="s">
        <v>58</v>
      </c>
      <c r="S76" s="24" t="s">
        <v>213</v>
      </c>
      <c r="T76" s="24" t="s">
        <v>620</v>
      </c>
      <c r="U76" s="31" t="s">
        <v>214</v>
      </c>
      <c r="V76" s="31">
        <v>7780</v>
      </c>
      <c r="W76" s="32" t="s">
        <v>67</v>
      </c>
      <c r="X76" s="32" t="s">
        <v>68</v>
      </c>
      <c r="Y76" s="13" t="s">
        <v>69</v>
      </c>
      <c r="Z76" s="25" t="s">
        <v>65</v>
      </c>
    </row>
    <row r="77" spans="1:26" hidden="1" x14ac:dyDescent="0.35">
      <c r="A77" s="14">
        <v>4000</v>
      </c>
      <c r="B77" s="15">
        <v>4211</v>
      </c>
      <c r="C77" s="28" t="s">
        <v>217</v>
      </c>
      <c r="D77" s="16" t="s">
        <v>218</v>
      </c>
      <c r="E77" s="17" t="s">
        <v>57</v>
      </c>
      <c r="F77" s="18">
        <v>1600</v>
      </c>
      <c r="G77" s="18"/>
      <c r="H77" s="19">
        <v>480</v>
      </c>
      <c r="I77" s="20">
        <v>52800</v>
      </c>
      <c r="J77" s="20">
        <v>0</v>
      </c>
      <c r="K77" s="20">
        <v>6475.2</v>
      </c>
      <c r="L77" s="22">
        <v>59275.199999999997</v>
      </c>
      <c r="M77" s="23"/>
      <c r="N77" s="17">
        <v>4000</v>
      </c>
      <c r="O77" s="17">
        <v>4200</v>
      </c>
      <c r="P77" s="17">
        <v>4210</v>
      </c>
      <c r="Q77" s="15">
        <v>4211</v>
      </c>
      <c r="R77" s="24" t="s">
        <v>58</v>
      </c>
      <c r="S77" s="24" t="s">
        <v>213</v>
      </c>
      <c r="T77" s="24" t="s">
        <v>620</v>
      </c>
      <c r="U77" s="31" t="s">
        <v>64</v>
      </c>
      <c r="V77" s="31">
        <v>7911</v>
      </c>
      <c r="W77" s="32" t="s">
        <v>67</v>
      </c>
      <c r="X77" s="32" t="s">
        <v>68</v>
      </c>
      <c r="Y77" s="13" t="s">
        <v>69</v>
      </c>
      <c r="Z77" s="25" t="s">
        <v>65</v>
      </c>
    </row>
    <row r="78" spans="1:26" hidden="1" x14ac:dyDescent="0.35">
      <c r="A78" s="14">
        <v>4000</v>
      </c>
      <c r="B78" s="15">
        <v>4211</v>
      </c>
      <c r="C78" s="28" t="s">
        <v>219</v>
      </c>
      <c r="D78" s="16" t="s">
        <v>219</v>
      </c>
      <c r="E78" s="17" t="s">
        <v>57</v>
      </c>
      <c r="F78" s="18">
        <v>2300</v>
      </c>
      <c r="G78" s="18"/>
      <c r="H78" s="19">
        <v>115</v>
      </c>
      <c r="I78" s="20">
        <v>2300</v>
      </c>
      <c r="J78" s="20">
        <v>0</v>
      </c>
      <c r="K78" s="20">
        <v>1551.35</v>
      </c>
      <c r="L78" s="22">
        <v>3851.35</v>
      </c>
      <c r="M78" s="23"/>
      <c r="N78" s="17">
        <v>4000</v>
      </c>
      <c r="O78" s="17">
        <v>4200</v>
      </c>
      <c r="P78" s="17">
        <v>4210</v>
      </c>
      <c r="Q78" s="15">
        <v>4211</v>
      </c>
      <c r="R78" s="24" t="s">
        <v>58</v>
      </c>
      <c r="S78" s="24" t="s">
        <v>213</v>
      </c>
      <c r="T78" s="24" t="s">
        <v>620</v>
      </c>
      <c r="U78" s="31" t="s">
        <v>64</v>
      </c>
      <c r="V78" s="31">
        <v>7911</v>
      </c>
      <c r="W78" s="32" t="s">
        <v>67</v>
      </c>
      <c r="X78" s="32" t="s">
        <v>68</v>
      </c>
      <c r="Y78" s="13" t="s">
        <v>69</v>
      </c>
      <c r="Z78" s="25" t="s">
        <v>65</v>
      </c>
    </row>
    <row r="79" spans="1:26" hidden="1" x14ac:dyDescent="0.35">
      <c r="A79" s="14">
        <v>4000</v>
      </c>
      <c r="B79" s="15">
        <v>4211</v>
      </c>
      <c r="C79" s="28" t="s">
        <v>220</v>
      </c>
      <c r="D79" s="16" t="s">
        <v>221</v>
      </c>
      <c r="E79" s="17" t="s">
        <v>57</v>
      </c>
      <c r="F79" s="18">
        <v>2100</v>
      </c>
      <c r="G79" s="18"/>
      <c r="H79" s="19">
        <v>1050</v>
      </c>
      <c r="I79" s="20">
        <v>90300</v>
      </c>
      <c r="J79" s="20">
        <v>0</v>
      </c>
      <c r="K79" s="20">
        <v>14164.5</v>
      </c>
      <c r="L79" s="22">
        <v>104464.5</v>
      </c>
      <c r="M79" s="23"/>
      <c r="N79" s="17">
        <v>4000</v>
      </c>
      <c r="O79" s="17">
        <v>4200</v>
      </c>
      <c r="P79" s="17">
        <v>4210</v>
      </c>
      <c r="Q79" s="15">
        <v>4211</v>
      </c>
      <c r="R79" s="24" t="s">
        <v>58</v>
      </c>
      <c r="S79" s="24" t="s">
        <v>213</v>
      </c>
      <c r="T79" s="24" t="s">
        <v>620</v>
      </c>
      <c r="U79" s="31" t="s">
        <v>64</v>
      </c>
      <c r="V79" s="31">
        <v>7911</v>
      </c>
      <c r="W79" s="32" t="s">
        <v>67</v>
      </c>
      <c r="X79" s="32" t="s">
        <v>68</v>
      </c>
      <c r="Y79" s="13" t="s">
        <v>69</v>
      </c>
      <c r="Z79" s="25" t="s">
        <v>65</v>
      </c>
    </row>
    <row r="80" spans="1:26" hidden="1" x14ac:dyDescent="0.35">
      <c r="A80" s="14">
        <v>4000</v>
      </c>
      <c r="B80" s="15">
        <v>4211</v>
      </c>
      <c r="C80" s="28" t="s">
        <v>222</v>
      </c>
      <c r="D80" s="16" t="s">
        <v>223</v>
      </c>
      <c r="E80" s="17" t="s">
        <v>57</v>
      </c>
      <c r="F80" s="18">
        <v>24500</v>
      </c>
      <c r="G80" s="18"/>
      <c r="H80" s="19">
        <v>1225</v>
      </c>
      <c r="I80" s="20">
        <v>24500</v>
      </c>
      <c r="J80" s="20">
        <v>0</v>
      </c>
      <c r="K80" s="20">
        <v>16525.25</v>
      </c>
      <c r="L80" s="22">
        <v>41025.25</v>
      </c>
      <c r="M80" s="23"/>
      <c r="N80" s="17">
        <v>4000</v>
      </c>
      <c r="O80" s="17">
        <v>4200</v>
      </c>
      <c r="P80" s="17">
        <v>4210</v>
      </c>
      <c r="Q80" s="15">
        <v>4211</v>
      </c>
      <c r="R80" s="24" t="s">
        <v>58</v>
      </c>
      <c r="S80" s="24" t="s">
        <v>213</v>
      </c>
      <c r="T80" s="24" t="s">
        <v>620</v>
      </c>
      <c r="U80" s="31" t="s">
        <v>64</v>
      </c>
      <c r="V80" s="31">
        <v>7911</v>
      </c>
      <c r="W80" s="32" t="s">
        <v>67</v>
      </c>
      <c r="X80" s="32" t="s">
        <v>68</v>
      </c>
      <c r="Y80" s="13" t="s">
        <v>69</v>
      </c>
      <c r="Z80" s="25" t="s">
        <v>65</v>
      </c>
    </row>
    <row r="81" spans="1:26" hidden="1" x14ac:dyDescent="0.35">
      <c r="A81" s="14">
        <v>4000</v>
      </c>
      <c r="B81" s="15">
        <v>4211</v>
      </c>
      <c r="C81" s="28" t="s">
        <v>224</v>
      </c>
      <c r="D81" s="16" t="s">
        <v>225</v>
      </c>
      <c r="E81" s="17" t="s">
        <v>57</v>
      </c>
      <c r="F81" s="18">
        <v>2100</v>
      </c>
      <c r="G81" s="18"/>
      <c r="H81" s="19">
        <v>315</v>
      </c>
      <c r="I81" s="20">
        <v>10500</v>
      </c>
      <c r="J81" s="20">
        <v>0</v>
      </c>
      <c r="K81" s="20">
        <v>4249.3500000000004</v>
      </c>
      <c r="L81" s="22">
        <v>14749.35</v>
      </c>
      <c r="M81" s="23"/>
      <c r="N81" s="17">
        <v>4000</v>
      </c>
      <c r="O81" s="17">
        <v>4200</v>
      </c>
      <c r="P81" s="17">
        <v>4210</v>
      </c>
      <c r="Q81" s="15">
        <v>4211</v>
      </c>
      <c r="R81" s="24" t="s">
        <v>58</v>
      </c>
      <c r="S81" s="24" t="s">
        <v>213</v>
      </c>
      <c r="T81" s="24" t="s">
        <v>620</v>
      </c>
      <c r="U81" s="31" t="s">
        <v>64</v>
      </c>
      <c r="V81" s="31">
        <v>7911</v>
      </c>
      <c r="W81" s="32" t="s">
        <v>67</v>
      </c>
      <c r="X81" s="32" t="s">
        <v>68</v>
      </c>
      <c r="Y81" s="13" t="s">
        <v>69</v>
      </c>
      <c r="Z81" s="25" t="s">
        <v>65</v>
      </c>
    </row>
    <row r="82" spans="1:26" hidden="1" x14ac:dyDescent="0.35">
      <c r="A82" s="14">
        <v>4000</v>
      </c>
      <c r="B82" s="15">
        <v>4211</v>
      </c>
      <c r="C82" s="28" t="s">
        <v>226</v>
      </c>
      <c r="D82" s="16" t="s">
        <v>226</v>
      </c>
      <c r="E82" s="17" t="s">
        <v>57</v>
      </c>
      <c r="F82" s="18">
        <v>2500</v>
      </c>
      <c r="G82" s="18"/>
      <c r="H82" s="19">
        <v>750</v>
      </c>
      <c r="I82" s="20">
        <v>50000</v>
      </c>
      <c r="J82" s="20">
        <v>0</v>
      </c>
      <c r="K82" s="20">
        <v>10117.5</v>
      </c>
      <c r="L82" s="22">
        <v>60117.5</v>
      </c>
      <c r="M82" s="23"/>
      <c r="N82" s="17">
        <v>4000</v>
      </c>
      <c r="O82" s="17">
        <v>4200</v>
      </c>
      <c r="P82" s="17">
        <v>4210</v>
      </c>
      <c r="Q82" s="15">
        <v>4211</v>
      </c>
      <c r="R82" s="24" t="s">
        <v>58</v>
      </c>
      <c r="S82" s="24" t="s">
        <v>213</v>
      </c>
      <c r="T82" s="24" t="s">
        <v>620</v>
      </c>
      <c r="U82" s="31" t="s">
        <v>64</v>
      </c>
      <c r="V82" s="31">
        <v>7911</v>
      </c>
      <c r="W82" s="32" t="s">
        <v>67</v>
      </c>
      <c r="X82" s="32" t="s">
        <v>68</v>
      </c>
      <c r="Y82" s="13" t="s">
        <v>69</v>
      </c>
      <c r="Z82" s="25" t="s">
        <v>65</v>
      </c>
    </row>
    <row r="83" spans="1:26" hidden="1" x14ac:dyDescent="0.35">
      <c r="A83" s="14">
        <v>4000</v>
      </c>
      <c r="B83" s="15">
        <v>4211</v>
      </c>
      <c r="C83" s="28" t="s">
        <v>227</v>
      </c>
      <c r="D83" s="16" t="s">
        <v>228</v>
      </c>
      <c r="E83" s="17" t="s">
        <v>57</v>
      </c>
      <c r="F83" s="18">
        <v>600</v>
      </c>
      <c r="G83" s="18"/>
      <c r="H83" s="19">
        <v>240</v>
      </c>
      <c r="I83" s="20">
        <v>16800</v>
      </c>
      <c r="J83" s="20">
        <v>0</v>
      </c>
      <c r="K83" s="20">
        <v>3237.6</v>
      </c>
      <c r="L83" s="22">
        <v>20037.599999999999</v>
      </c>
      <c r="M83" s="23"/>
      <c r="N83" s="17">
        <v>4000</v>
      </c>
      <c r="O83" s="17">
        <v>4200</v>
      </c>
      <c r="P83" s="17">
        <v>4210</v>
      </c>
      <c r="Q83" s="15">
        <v>4211</v>
      </c>
      <c r="R83" s="24" t="s">
        <v>58</v>
      </c>
      <c r="S83" s="24" t="s">
        <v>213</v>
      </c>
      <c r="T83" s="24" t="s">
        <v>620</v>
      </c>
      <c r="U83" s="31" t="s">
        <v>64</v>
      </c>
      <c r="V83" s="31">
        <v>7911</v>
      </c>
      <c r="W83" s="32" t="s">
        <v>67</v>
      </c>
      <c r="X83" s="32" t="s">
        <v>68</v>
      </c>
      <c r="Y83" s="13" t="s">
        <v>69</v>
      </c>
      <c r="Z83" s="25" t="s">
        <v>65</v>
      </c>
    </row>
    <row r="84" spans="1:26" hidden="1" x14ac:dyDescent="0.35">
      <c r="A84" s="14">
        <v>4000</v>
      </c>
      <c r="B84" s="15">
        <v>4211</v>
      </c>
      <c r="C84" s="28" t="s">
        <v>229</v>
      </c>
      <c r="D84" s="16" t="s">
        <v>230</v>
      </c>
      <c r="E84" s="17" t="s">
        <v>57</v>
      </c>
      <c r="F84" s="18">
        <v>7200</v>
      </c>
      <c r="G84" s="18"/>
      <c r="H84" s="19">
        <v>1080</v>
      </c>
      <c r="I84" s="20">
        <v>21600</v>
      </c>
      <c r="J84" s="20">
        <v>0</v>
      </c>
      <c r="K84" s="20">
        <v>14569.2</v>
      </c>
      <c r="L84" s="22">
        <v>36169.199999999997</v>
      </c>
      <c r="M84" s="23"/>
      <c r="N84" s="17">
        <v>4000</v>
      </c>
      <c r="O84" s="17">
        <v>4200</v>
      </c>
      <c r="P84" s="17">
        <v>4210</v>
      </c>
      <c r="Q84" s="15">
        <v>4211</v>
      </c>
      <c r="R84" s="24" t="s">
        <v>58</v>
      </c>
      <c r="S84" s="24" t="s">
        <v>213</v>
      </c>
      <c r="T84" s="24" t="s">
        <v>620</v>
      </c>
      <c r="U84" s="31" t="s">
        <v>64</v>
      </c>
      <c r="V84" s="31">
        <v>7911</v>
      </c>
      <c r="W84" s="32" t="s">
        <v>67</v>
      </c>
      <c r="X84" s="32" t="s">
        <v>68</v>
      </c>
      <c r="Y84" s="13" t="s">
        <v>69</v>
      </c>
      <c r="Z84" s="25" t="s">
        <v>65</v>
      </c>
    </row>
    <row r="85" spans="1:26" hidden="1" x14ac:dyDescent="0.35">
      <c r="A85" s="14">
        <v>4000</v>
      </c>
      <c r="B85" s="15">
        <v>4211</v>
      </c>
      <c r="C85" s="28" t="s">
        <v>231</v>
      </c>
      <c r="D85" s="16" t="s">
        <v>232</v>
      </c>
      <c r="E85" s="17" t="s">
        <v>57</v>
      </c>
      <c r="F85" s="18">
        <v>9800</v>
      </c>
      <c r="G85" s="18"/>
      <c r="H85" s="19">
        <v>2940</v>
      </c>
      <c r="I85" s="20">
        <v>254800</v>
      </c>
      <c r="J85" s="20">
        <v>0</v>
      </c>
      <c r="K85" s="20">
        <v>39660.6</v>
      </c>
      <c r="L85" s="22">
        <v>294460.59999999998</v>
      </c>
      <c r="M85" s="23"/>
      <c r="N85" s="17">
        <v>4000</v>
      </c>
      <c r="O85" s="17">
        <v>4200</v>
      </c>
      <c r="P85" s="17">
        <v>4210</v>
      </c>
      <c r="Q85" s="15">
        <v>4211</v>
      </c>
      <c r="R85" s="24" t="s">
        <v>58</v>
      </c>
      <c r="S85" s="24" t="s">
        <v>213</v>
      </c>
      <c r="T85" s="24" t="s">
        <v>620</v>
      </c>
      <c r="U85" s="31" t="s">
        <v>64</v>
      </c>
      <c r="V85" s="31">
        <v>7911</v>
      </c>
      <c r="W85" s="32" t="s">
        <v>67</v>
      </c>
      <c r="X85" s="32" t="s">
        <v>68</v>
      </c>
      <c r="Y85" s="13" t="s">
        <v>69</v>
      </c>
      <c r="Z85" s="25" t="s">
        <v>65</v>
      </c>
    </row>
    <row r="86" spans="1:26" hidden="1" x14ac:dyDescent="0.35">
      <c r="A86" s="14">
        <v>4000</v>
      </c>
      <c r="B86" s="15">
        <v>4211</v>
      </c>
      <c r="C86" s="28" t="s">
        <v>233</v>
      </c>
      <c r="D86" s="16" t="s">
        <v>234</v>
      </c>
      <c r="E86" s="17" t="s">
        <v>57</v>
      </c>
      <c r="F86" s="18">
        <v>2700</v>
      </c>
      <c r="G86" s="18"/>
      <c r="H86" s="19">
        <v>540</v>
      </c>
      <c r="I86" s="20">
        <v>24300</v>
      </c>
      <c r="J86" s="20">
        <v>0</v>
      </c>
      <c r="K86" s="20">
        <v>7284.6</v>
      </c>
      <c r="L86" s="22">
        <v>31584.6</v>
      </c>
      <c r="M86" s="23"/>
      <c r="N86" s="17">
        <v>4000</v>
      </c>
      <c r="O86" s="17">
        <v>4200</v>
      </c>
      <c r="P86" s="17">
        <v>4210</v>
      </c>
      <c r="Q86" s="15">
        <v>4211</v>
      </c>
      <c r="R86" s="24" t="s">
        <v>58</v>
      </c>
      <c r="S86" s="24" t="s">
        <v>213</v>
      </c>
      <c r="T86" s="24" t="s">
        <v>620</v>
      </c>
      <c r="U86" s="31" t="s">
        <v>64</v>
      </c>
      <c r="V86" s="31">
        <v>7911</v>
      </c>
      <c r="W86" s="32" t="s">
        <v>67</v>
      </c>
      <c r="X86" s="32" t="s">
        <v>68</v>
      </c>
      <c r="Y86" s="13" t="s">
        <v>69</v>
      </c>
      <c r="Z86" s="25" t="s">
        <v>65</v>
      </c>
    </row>
    <row r="87" spans="1:26" hidden="1" x14ac:dyDescent="0.35">
      <c r="A87" s="14">
        <v>4000</v>
      </c>
      <c r="B87" s="15">
        <v>4211</v>
      </c>
      <c r="C87" s="28" t="s">
        <v>235</v>
      </c>
      <c r="D87" s="16" t="s">
        <v>236</v>
      </c>
      <c r="E87" s="17" t="s">
        <v>57</v>
      </c>
      <c r="F87" s="18">
        <v>600</v>
      </c>
      <c r="G87" s="18"/>
      <c r="H87" s="19">
        <v>90</v>
      </c>
      <c r="I87" s="20">
        <v>4200</v>
      </c>
      <c r="J87" s="20">
        <v>0</v>
      </c>
      <c r="K87" s="20">
        <v>1214.0999999999999</v>
      </c>
      <c r="L87" s="22">
        <v>5414.1</v>
      </c>
      <c r="M87" s="23"/>
      <c r="N87" s="17">
        <v>4000</v>
      </c>
      <c r="O87" s="17">
        <v>4200</v>
      </c>
      <c r="P87" s="17">
        <v>4210</v>
      </c>
      <c r="Q87" s="15">
        <v>4211</v>
      </c>
      <c r="R87" s="24" t="s">
        <v>58</v>
      </c>
      <c r="S87" s="24" t="s">
        <v>213</v>
      </c>
      <c r="T87" s="24" t="s">
        <v>620</v>
      </c>
      <c r="U87" s="31" t="s">
        <v>64</v>
      </c>
      <c r="V87" s="31">
        <v>7911</v>
      </c>
      <c r="W87" s="32" t="s">
        <v>67</v>
      </c>
      <c r="X87" s="32" t="s">
        <v>68</v>
      </c>
      <c r="Y87" s="13" t="s">
        <v>69</v>
      </c>
      <c r="Z87" s="25" t="s">
        <v>65</v>
      </c>
    </row>
    <row r="88" spans="1:26" hidden="1" x14ac:dyDescent="0.35">
      <c r="A88" s="14">
        <v>4000</v>
      </c>
      <c r="B88" s="15">
        <v>4211</v>
      </c>
      <c r="C88" s="28" t="s">
        <v>237</v>
      </c>
      <c r="D88" s="16" t="s">
        <v>238</v>
      </c>
      <c r="E88" s="17" t="s">
        <v>57</v>
      </c>
      <c r="F88" s="18">
        <v>1500</v>
      </c>
      <c r="G88" s="18"/>
      <c r="H88" s="19">
        <v>3000</v>
      </c>
      <c r="I88" s="20">
        <v>181812</v>
      </c>
      <c r="J88" s="20">
        <v>0</v>
      </c>
      <c r="K88" s="20">
        <v>40470</v>
      </c>
      <c r="L88" s="22">
        <v>222282</v>
      </c>
      <c r="M88" s="23"/>
      <c r="N88" s="17">
        <v>4000</v>
      </c>
      <c r="O88" s="17">
        <v>4200</v>
      </c>
      <c r="P88" s="17">
        <v>4210</v>
      </c>
      <c r="Q88" s="15">
        <v>4211</v>
      </c>
      <c r="R88" s="24" t="s">
        <v>58</v>
      </c>
      <c r="S88" s="24" t="s">
        <v>213</v>
      </c>
      <c r="T88" s="24" t="s">
        <v>620</v>
      </c>
      <c r="U88" s="31" t="s">
        <v>64</v>
      </c>
      <c r="V88" s="31">
        <v>7911</v>
      </c>
      <c r="W88" s="32" t="s">
        <v>67</v>
      </c>
      <c r="X88" s="32" t="s">
        <v>68</v>
      </c>
      <c r="Y88" s="13" t="s">
        <v>69</v>
      </c>
      <c r="Z88" s="25" t="s">
        <v>65</v>
      </c>
    </row>
    <row r="89" spans="1:26" hidden="1" x14ac:dyDescent="0.35">
      <c r="A89" s="14">
        <v>4000</v>
      </c>
      <c r="B89" s="15">
        <v>4211</v>
      </c>
      <c r="C89" s="28" t="s">
        <v>239</v>
      </c>
      <c r="D89" s="16" t="s">
        <v>240</v>
      </c>
      <c r="E89" s="17" t="s">
        <v>57</v>
      </c>
      <c r="F89" s="18">
        <v>800</v>
      </c>
      <c r="G89" s="18"/>
      <c r="H89" s="19">
        <v>400</v>
      </c>
      <c r="I89" s="20">
        <v>78400</v>
      </c>
      <c r="J89" s="20">
        <v>0</v>
      </c>
      <c r="K89" s="20">
        <v>5396</v>
      </c>
      <c r="L89" s="22">
        <v>83796</v>
      </c>
      <c r="M89" s="23"/>
      <c r="N89" s="17">
        <v>4000</v>
      </c>
      <c r="O89" s="17">
        <v>4200</v>
      </c>
      <c r="P89" s="17">
        <v>4210</v>
      </c>
      <c r="Q89" s="15">
        <v>4211</v>
      </c>
      <c r="R89" s="24" t="s">
        <v>58</v>
      </c>
      <c r="S89" s="24" t="s">
        <v>213</v>
      </c>
      <c r="T89" s="24" t="s">
        <v>620</v>
      </c>
      <c r="U89" s="31" t="s">
        <v>64</v>
      </c>
      <c r="V89" s="31">
        <v>7911</v>
      </c>
      <c r="W89" s="32" t="s">
        <v>67</v>
      </c>
      <c r="X89" s="32" t="s">
        <v>68</v>
      </c>
      <c r="Y89" s="13" t="s">
        <v>69</v>
      </c>
      <c r="Z89" s="25" t="s">
        <v>65</v>
      </c>
    </row>
    <row r="90" spans="1:26" hidden="1" x14ac:dyDescent="0.35">
      <c r="A90" s="14">
        <v>4000</v>
      </c>
      <c r="B90" s="15">
        <v>4211</v>
      </c>
      <c r="C90" s="28" t="s">
        <v>241</v>
      </c>
      <c r="D90" s="16" t="s">
        <v>241</v>
      </c>
      <c r="E90" s="17" t="s">
        <v>57</v>
      </c>
      <c r="F90" s="18">
        <v>1200</v>
      </c>
      <c r="G90" s="18"/>
      <c r="H90" s="19">
        <v>360</v>
      </c>
      <c r="I90" s="20">
        <v>36000</v>
      </c>
      <c r="J90" s="20">
        <v>0</v>
      </c>
      <c r="K90" s="20">
        <v>4856.3999999999996</v>
      </c>
      <c r="L90" s="22">
        <v>40856.400000000001</v>
      </c>
      <c r="M90" s="23"/>
      <c r="N90" s="17">
        <v>4000</v>
      </c>
      <c r="O90" s="17">
        <v>4200</v>
      </c>
      <c r="P90" s="17">
        <v>4210</v>
      </c>
      <c r="Q90" s="15">
        <v>4211</v>
      </c>
      <c r="R90" s="24" t="s">
        <v>58</v>
      </c>
      <c r="S90" s="24" t="s">
        <v>213</v>
      </c>
      <c r="T90" s="24" t="s">
        <v>620</v>
      </c>
      <c r="U90" s="31" t="s">
        <v>64</v>
      </c>
      <c r="V90" s="31">
        <v>7911</v>
      </c>
      <c r="W90" s="32" t="s">
        <v>67</v>
      </c>
      <c r="X90" s="32" t="s">
        <v>68</v>
      </c>
      <c r="Y90" s="13" t="s">
        <v>69</v>
      </c>
      <c r="Z90" s="25" t="s">
        <v>65</v>
      </c>
    </row>
    <row r="91" spans="1:26" hidden="1" x14ac:dyDescent="0.35">
      <c r="A91" s="14">
        <v>4000</v>
      </c>
      <c r="B91" s="15">
        <v>4211</v>
      </c>
      <c r="C91" s="28" t="s">
        <v>241</v>
      </c>
      <c r="D91" s="16" t="s">
        <v>241</v>
      </c>
      <c r="E91" s="17" t="s">
        <v>57</v>
      </c>
      <c r="F91" s="18">
        <v>1800</v>
      </c>
      <c r="G91" s="18"/>
      <c r="H91" s="19">
        <v>540</v>
      </c>
      <c r="I91" s="20">
        <v>54000</v>
      </c>
      <c r="J91" s="20">
        <v>0</v>
      </c>
      <c r="K91" s="20">
        <v>7284.6</v>
      </c>
      <c r="L91" s="22">
        <v>61284.6</v>
      </c>
      <c r="M91" s="23"/>
      <c r="N91" s="17">
        <v>4000</v>
      </c>
      <c r="O91" s="17">
        <v>4200</v>
      </c>
      <c r="P91" s="17">
        <v>4210</v>
      </c>
      <c r="Q91" s="15">
        <v>4211</v>
      </c>
      <c r="R91" s="24" t="s">
        <v>58</v>
      </c>
      <c r="S91" s="24" t="s">
        <v>213</v>
      </c>
      <c r="T91" s="24" t="s">
        <v>620</v>
      </c>
      <c r="U91" s="31" t="s">
        <v>64</v>
      </c>
      <c r="V91" s="31">
        <v>7911</v>
      </c>
      <c r="W91" s="32" t="s">
        <v>67</v>
      </c>
      <c r="X91" s="32" t="s">
        <v>68</v>
      </c>
      <c r="Y91" s="13" t="s">
        <v>69</v>
      </c>
      <c r="Z91" s="25" t="s">
        <v>65</v>
      </c>
    </row>
    <row r="92" spans="1:26" hidden="1" x14ac:dyDescent="0.35">
      <c r="A92" s="14">
        <v>4000</v>
      </c>
      <c r="B92" s="15">
        <v>4211</v>
      </c>
      <c r="C92" s="28" t="s">
        <v>242</v>
      </c>
      <c r="D92" s="16" t="s">
        <v>243</v>
      </c>
      <c r="E92" s="17" t="s">
        <v>57</v>
      </c>
      <c r="F92" s="18">
        <v>16700</v>
      </c>
      <c r="G92" s="18"/>
      <c r="H92" s="19">
        <v>5010</v>
      </c>
      <c r="I92" s="20">
        <v>133600</v>
      </c>
      <c r="J92" s="20">
        <v>0</v>
      </c>
      <c r="K92" s="20">
        <v>67584.899999999994</v>
      </c>
      <c r="L92" s="22">
        <v>201184.9</v>
      </c>
      <c r="M92" s="23"/>
      <c r="N92" s="17">
        <v>4000</v>
      </c>
      <c r="O92" s="17">
        <v>4200</v>
      </c>
      <c r="P92" s="17">
        <v>4210</v>
      </c>
      <c r="Q92" s="15">
        <v>4211</v>
      </c>
      <c r="R92" s="24" t="s">
        <v>58</v>
      </c>
      <c r="S92" s="24" t="s">
        <v>213</v>
      </c>
      <c r="T92" s="24" t="s">
        <v>620</v>
      </c>
      <c r="U92" s="31" t="s">
        <v>64</v>
      </c>
      <c r="V92" s="31">
        <v>7911</v>
      </c>
      <c r="W92" s="32" t="s">
        <v>67</v>
      </c>
      <c r="X92" s="32" t="s">
        <v>68</v>
      </c>
      <c r="Y92" s="13" t="s">
        <v>69</v>
      </c>
      <c r="Z92" s="25" t="s">
        <v>65</v>
      </c>
    </row>
    <row r="93" spans="1:26" hidden="1" x14ac:dyDescent="0.35">
      <c r="A93" s="14">
        <v>4000</v>
      </c>
      <c r="B93" s="15">
        <v>4211</v>
      </c>
      <c r="C93" s="28" t="s">
        <v>244</v>
      </c>
      <c r="D93" s="16" t="s">
        <v>245</v>
      </c>
      <c r="E93" s="17" t="s">
        <v>57</v>
      </c>
      <c r="F93" s="18">
        <v>2000</v>
      </c>
      <c r="G93" s="18"/>
      <c r="H93" s="19">
        <v>1600</v>
      </c>
      <c r="I93" s="20">
        <v>24600</v>
      </c>
      <c r="J93" s="20">
        <v>0</v>
      </c>
      <c r="K93" s="20">
        <v>21584</v>
      </c>
      <c r="L93" s="22">
        <v>46184</v>
      </c>
      <c r="M93" s="23"/>
      <c r="N93" s="17">
        <v>4000</v>
      </c>
      <c r="O93" s="17">
        <v>4200</v>
      </c>
      <c r="P93" s="17">
        <v>4210</v>
      </c>
      <c r="Q93" s="15">
        <v>4211</v>
      </c>
      <c r="R93" s="24" t="s">
        <v>58</v>
      </c>
      <c r="S93" s="24" t="s">
        <v>213</v>
      </c>
      <c r="T93" s="24" t="s">
        <v>620</v>
      </c>
      <c r="U93" s="31" t="s">
        <v>214</v>
      </c>
      <c r="V93" s="31">
        <v>7780</v>
      </c>
      <c r="W93" s="32" t="s">
        <v>67</v>
      </c>
      <c r="X93" s="32" t="s">
        <v>68</v>
      </c>
      <c r="Y93" s="13" t="s">
        <v>69</v>
      </c>
      <c r="Z93" s="25" t="s">
        <v>65</v>
      </c>
    </row>
    <row r="94" spans="1:26" hidden="1" x14ac:dyDescent="0.35">
      <c r="A94" s="14">
        <v>4000</v>
      </c>
      <c r="B94" s="15">
        <v>4211</v>
      </c>
      <c r="C94" s="28" t="s">
        <v>246</v>
      </c>
      <c r="D94" s="16" t="s">
        <v>247</v>
      </c>
      <c r="E94" s="17" t="s">
        <v>57</v>
      </c>
      <c r="F94" s="18">
        <v>25000</v>
      </c>
      <c r="G94" s="18"/>
      <c r="H94" s="19">
        <v>1250</v>
      </c>
      <c r="I94" s="20">
        <v>25000</v>
      </c>
      <c r="J94" s="20">
        <v>0</v>
      </c>
      <c r="K94" s="20">
        <v>16862.5</v>
      </c>
      <c r="L94" s="22">
        <v>41862.5</v>
      </c>
      <c r="M94" s="23"/>
      <c r="N94" s="17">
        <v>4000</v>
      </c>
      <c r="O94" s="17">
        <v>4200</v>
      </c>
      <c r="P94" s="17">
        <v>4210</v>
      </c>
      <c r="Q94" s="15">
        <v>4211</v>
      </c>
      <c r="R94" s="24" t="s">
        <v>58</v>
      </c>
      <c r="S94" s="24" t="s">
        <v>213</v>
      </c>
      <c r="T94" s="24" t="s">
        <v>620</v>
      </c>
      <c r="U94" s="31" t="s">
        <v>64</v>
      </c>
      <c r="V94" s="31">
        <v>7911</v>
      </c>
      <c r="W94" s="32" t="s">
        <v>67</v>
      </c>
      <c r="X94" s="32" t="s">
        <v>68</v>
      </c>
      <c r="Y94" s="13" t="s">
        <v>69</v>
      </c>
      <c r="Z94" s="25" t="s">
        <v>65</v>
      </c>
    </row>
    <row r="95" spans="1:26" hidden="1" x14ac:dyDescent="0.35">
      <c r="A95" s="14">
        <v>4000</v>
      </c>
      <c r="B95" s="15">
        <v>4211</v>
      </c>
      <c r="C95" s="28" t="s">
        <v>248</v>
      </c>
      <c r="D95" s="16" t="s">
        <v>249</v>
      </c>
      <c r="E95" s="17" t="s">
        <v>57</v>
      </c>
      <c r="F95" s="18">
        <v>1800</v>
      </c>
      <c r="G95" s="18"/>
      <c r="H95" s="19">
        <v>270</v>
      </c>
      <c r="I95" s="20">
        <v>9000</v>
      </c>
      <c r="J95" s="20">
        <v>0</v>
      </c>
      <c r="K95" s="20">
        <v>3642.3</v>
      </c>
      <c r="L95" s="22">
        <v>12642.3</v>
      </c>
      <c r="M95" s="23"/>
      <c r="N95" s="17">
        <v>4000</v>
      </c>
      <c r="O95" s="17">
        <v>4200</v>
      </c>
      <c r="P95" s="17">
        <v>4210</v>
      </c>
      <c r="Q95" s="15">
        <v>4211</v>
      </c>
      <c r="R95" s="24" t="s">
        <v>58</v>
      </c>
      <c r="S95" s="24" t="s">
        <v>213</v>
      </c>
      <c r="T95" s="24" t="s">
        <v>620</v>
      </c>
      <c r="U95" s="31" t="s">
        <v>64</v>
      </c>
      <c r="V95" s="31">
        <v>7911</v>
      </c>
      <c r="W95" s="32" t="s">
        <v>67</v>
      </c>
      <c r="X95" s="32" t="s">
        <v>68</v>
      </c>
      <c r="Y95" s="13" t="s">
        <v>69</v>
      </c>
      <c r="Z95" s="25" t="s">
        <v>65</v>
      </c>
    </row>
    <row r="96" spans="1:26" hidden="1" x14ac:dyDescent="0.35">
      <c r="A96" s="14">
        <v>4000</v>
      </c>
      <c r="B96" s="15">
        <v>4211</v>
      </c>
      <c r="C96" s="28" t="s">
        <v>250</v>
      </c>
      <c r="D96" s="16" t="s">
        <v>251</v>
      </c>
      <c r="E96" s="17" t="s">
        <v>57</v>
      </c>
      <c r="F96" s="18">
        <v>1200</v>
      </c>
      <c r="G96" s="18"/>
      <c r="H96" s="19">
        <v>180</v>
      </c>
      <c r="I96" s="20">
        <v>4800</v>
      </c>
      <c r="J96" s="20">
        <v>0</v>
      </c>
      <c r="K96" s="20">
        <v>2428.1999999999998</v>
      </c>
      <c r="L96" s="22">
        <v>7228.2</v>
      </c>
      <c r="M96" s="23"/>
      <c r="N96" s="17">
        <v>4000</v>
      </c>
      <c r="O96" s="17">
        <v>4200</v>
      </c>
      <c r="P96" s="17">
        <v>4210</v>
      </c>
      <c r="Q96" s="15">
        <v>4211</v>
      </c>
      <c r="R96" s="24" t="s">
        <v>58</v>
      </c>
      <c r="S96" s="24" t="s">
        <v>213</v>
      </c>
      <c r="T96" s="24" t="s">
        <v>620</v>
      </c>
      <c r="U96" s="31" t="s">
        <v>64</v>
      </c>
      <c r="V96" s="31">
        <v>7911</v>
      </c>
      <c r="W96" s="32" t="s">
        <v>67</v>
      </c>
      <c r="X96" s="32" t="s">
        <v>68</v>
      </c>
      <c r="Y96" s="13" t="s">
        <v>69</v>
      </c>
      <c r="Z96" s="25" t="s">
        <v>65</v>
      </c>
    </row>
    <row r="97" spans="1:26" hidden="1" x14ac:dyDescent="0.35">
      <c r="A97" s="14">
        <v>4000</v>
      </c>
      <c r="B97" s="15">
        <v>4211</v>
      </c>
      <c r="C97" s="28" t="s">
        <v>252</v>
      </c>
      <c r="D97" s="16" t="s">
        <v>253</v>
      </c>
      <c r="E97" s="17" t="s">
        <v>57</v>
      </c>
      <c r="F97" s="18">
        <v>4000</v>
      </c>
      <c r="G97" s="18"/>
      <c r="H97" s="19">
        <v>400</v>
      </c>
      <c r="I97" s="20">
        <v>16000</v>
      </c>
      <c r="J97" s="20">
        <v>0</v>
      </c>
      <c r="K97" s="20">
        <v>5396</v>
      </c>
      <c r="L97" s="22">
        <v>21396</v>
      </c>
      <c r="M97" s="23"/>
      <c r="N97" s="17">
        <v>4000</v>
      </c>
      <c r="O97" s="17">
        <v>4200</v>
      </c>
      <c r="P97" s="17">
        <v>4210</v>
      </c>
      <c r="Q97" s="15">
        <v>4211</v>
      </c>
      <c r="R97" s="24" t="s">
        <v>58</v>
      </c>
      <c r="S97" s="24" t="s">
        <v>213</v>
      </c>
      <c r="T97" s="24" t="s">
        <v>620</v>
      </c>
      <c r="U97" s="31" t="s">
        <v>64</v>
      </c>
      <c r="V97" s="31">
        <v>7911</v>
      </c>
      <c r="W97" s="32" t="s">
        <v>67</v>
      </c>
      <c r="X97" s="32" t="s">
        <v>68</v>
      </c>
      <c r="Y97" s="13" t="s">
        <v>69</v>
      </c>
      <c r="Z97" s="25" t="s">
        <v>65</v>
      </c>
    </row>
    <row r="98" spans="1:26" hidden="1" x14ac:dyDescent="0.35">
      <c r="A98" s="14">
        <v>4000</v>
      </c>
      <c r="B98" s="15">
        <v>4211</v>
      </c>
      <c r="C98" s="28" t="s">
        <v>254</v>
      </c>
      <c r="D98" s="16" t="s">
        <v>255</v>
      </c>
      <c r="E98" s="17" t="s">
        <v>57</v>
      </c>
      <c r="F98" s="18">
        <v>1300</v>
      </c>
      <c r="G98" s="18"/>
      <c r="H98" s="19">
        <v>390</v>
      </c>
      <c r="I98" s="20">
        <v>9100</v>
      </c>
      <c r="J98" s="20">
        <v>0</v>
      </c>
      <c r="K98" s="20">
        <v>5261.1</v>
      </c>
      <c r="L98" s="22">
        <v>14361.1</v>
      </c>
      <c r="M98" s="23"/>
      <c r="N98" s="17">
        <v>4000</v>
      </c>
      <c r="O98" s="17">
        <v>4200</v>
      </c>
      <c r="P98" s="17">
        <v>4210</v>
      </c>
      <c r="Q98" s="15">
        <v>4211</v>
      </c>
      <c r="R98" s="24" t="s">
        <v>58</v>
      </c>
      <c r="S98" s="24" t="s">
        <v>213</v>
      </c>
      <c r="T98" s="24" t="s">
        <v>620</v>
      </c>
      <c r="U98" s="31" t="s">
        <v>64</v>
      </c>
      <c r="V98" s="31">
        <v>7911</v>
      </c>
      <c r="W98" s="32" t="s">
        <v>67</v>
      </c>
      <c r="X98" s="32" t="s">
        <v>68</v>
      </c>
      <c r="Y98" s="13" t="s">
        <v>69</v>
      </c>
      <c r="Z98" s="25" t="s">
        <v>65</v>
      </c>
    </row>
    <row r="99" spans="1:26" hidden="1" x14ac:dyDescent="0.35">
      <c r="A99" s="14">
        <v>4000</v>
      </c>
      <c r="B99" s="15">
        <v>4211</v>
      </c>
      <c r="C99" s="28" t="s">
        <v>256</v>
      </c>
      <c r="D99" s="16" t="s">
        <v>257</v>
      </c>
      <c r="E99" s="17" t="s">
        <v>57</v>
      </c>
      <c r="F99" s="18">
        <v>8310</v>
      </c>
      <c r="G99" s="18"/>
      <c r="H99" s="19">
        <v>1662</v>
      </c>
      <c r="I99" s="20">
        <v>33240</v>
      </c>
      <c r="J99" s="20">
        <v>0</v>
      </c>
      <c r="K99" s="20">
        <v>22985.46</v>
      </c>
      <c r="L99" s="22">
        <v>56225.46</v>
      </c>
      <c r="M99" s="23"/>
      <c r="N99" s="17">
        <v>4000</v>
      </c>
      <c r="O99" s="17">
        <v>4200</v>
      </c>
      <c r="P99" s="17">
        <v>4210</v>
      </c>
      <c r="Q99" s="15">
        <v>4211</v>
      </c>
      <c r="R99" s="24" t="s">
        <v>58</v>
      </c>
      <c r="S99" s="24" t="s">
        <v>213</v>
      </c>
      <c r="T99" s="24" t="s">
        <v>620</v>
      </c>
      <c r="U99" s="31" t="s">
        <v>64</v>
      </c>
      <c r="V99" s="31">
        <v>7913</v>
      </c>
      <c r="W99" s="32" t="s">
        <v>67</v>
      </c>
      <c r="X99" s="32" t="s">
        <v>68</v>
      </c>
      <c r="Y99" s="13" t="s">
        <v>69</v>
      </c>
      <c r="Z99" s="25" t="s">
        <v>65</v>
      </c>
    </row>
    <row r="100" spans="1:26" hidden="1" x14ac:dyDescent="0.35">
      <c r="A100" s="14">
        <v>4000</v>
      </c>
      <c r="B100" s="15">
        <v>4211</v>
      </c>
      <c r="C100" s="28" t="s">
        <v>258</v>
      </c>
      <c r="D100" s="16" t="s">
        <v>259</v>
      </c>
      <c r="E100" s="17" t="s">
        <v>57</v>
      </c>
      <c r="F100" s="18">
        <v>3885</v>
      </c>
      <c r="G100" s="18"/>
      <c r="H100" s="19">
        <v>582.75</v>
      </c>
      <c r="I100" s="20">
        <v>15540</v>
      </c>
      <c r="J100" s="20">
        <v>0</v>
      </c>
      <c r="K100" s="20">
        <v>8059.4324999999999</v>
      </c>
      <c r="L100" s="22">
        <v>23599.432499999999</v>
      </c>
      <c r="M100" s="23"/>
      <c r="N100" s="17">
        <v>4000</v>
      </c>
      <c r="O100" s="17">
        <v>4200</v>
      </c>
      <c r="P100" s="17">
        <v>4210</v>
      </c>
      <c r="Q100" s="15">
        <v>4211</v>
      </c>
      <c r="R100" s="24" t="s">
        <v>58</v>
      </c>
      <c r="S100" s="24" t="s">
        <v>213</v>
      </c>
      <c r="T100" s="24" t="s">
        <v>620</v>
      </c>
      <c r="U100" s="31" t="s">
        <v>64</v>
      </c>
      <c r="V100" s="31">
        <v>7913</v>
      </c>
      <c r="W100" s="32" t="s">
        <v>67</v>
      </c>
      <c r="X100" s="32" t="s">
        <v>68</v>
      </c>
      <c r="Y100" s="13" t="s">
        <v>69</v>
      </c>
      <c r="Z100" s="25" t="s">
        <v>65</v>
      </c>
    </row>
    <row r="101" spans="1:26" hidden="1" x14ac:dyDescent="0.35">
      <c r="A101" s="14">
        <v>4000</v>
      </c>
      <c r="B101" s="15">
        <v>4211</v>
      </c>
      <c r="C101" s="28" t="s">
        <v>260</v>
      </c>
      <c r="D101" s="16" t="s">
        <v>261</v>
      </c>
      <c r="E101" s="17" t="s">
        <v>57</v>
      </c>
      <c r="F101" s="18">
        <v>4680</v>
      </c>
      <c r="G101" s="18"/>
      <c r="H101" s="19">
        <v>1404</v>
      </c>
      <c r="I101" s="20">
        <v>28080</v>
      </c>
      <c r="J101" s="20">
        <v>0</v>
      </c>
      <c r="K101" s="20">
        <v>19417.32</v>
      </c>
      <c r="L101" s="22">
        <v>47497.32</v>
      </c>
      <c r="M101" s="23"/>
      <c r="N101" s="17">
        <v>4000</v>
      </c>
      <c r="O101" s="17">
        <v>4200</v>
      </c>
      <c r="P101" s="17">
        <v>4210</v>
      </c>
      <c r="Q101" s="15">
        <v>4211</v>
      </c>
      <c r="R101" s="24" t="s">
        <v>58</v>
      </c>
      <c r="S101" s="24" t="s">
        <v>213</v>
      </c>
      <c r="T101" s="24" t="s">
        <v>620</v>
      </c>
      <c r="U101" s="31" t="s">
        <v>64</v>
      </c>
      <c r="V101" s="31">
        <v>7913</v>
      </c>
      <c r="W101" s="32" t="s">
        <v>67</v>
      </c>
      <c r="X101" s="32" t="s">
        <v>68</v>
      </c>
      <c r="Y101" s="13" t="s">
        <v>69</v>
      </c>
      <c r="Z101" s="25" t="s">
        <v>65</v>
      </c>
    </row>
    <row r="102" spans="1:26" hidden="1" x14ac:dyDescent="0.35">
      <c r="A102" s="14">
        <v>4000</v>
      </c>
      <c r="B102" s="15">
        <v>4211</v>
      </c>
      <c r="C102" s="28" t="s">
        <v>262</v>
      </c>
      <c r="D102" s="16" t="s">
        <v>262</v>
      </c>
      <c r="E102" s="17" t="s">
        <v>50</v>
      </c>
      <c r="F102" s="18">
        <v>64</v>
      </c>
      <c r="G102" s="18"/>
      <c r="H102" s="19">
        <v>1280</v>
      </c>
      <c r="I102" s="20">
        <v>0</v>
      </c>
      <c r="J102" s="20">
        <v>243187.20000000001</v>
      </c>
      <c r="K102" s="20">
        <v>19200</v>
      </c>
      <c r="L102" s="22">
        <v>262387.20000000001</v>
      </c>
      <c r="M102" s="23"/>
      <c r="N102" s="17">
        <v>4000</v>
      </c>
      <c r="O102" s="17">
        <v>4200</v>
      </c>
      <c r="P102" s="17">
        <v>4210</v>
      </c>
      <c r="Q102" s="15">
        <v>4211</v>
      </c>
      <c r="R102" s="24" t="s">
        <v>58</v>
      </c>
      <c r="S102" s="24">
        <v>7200</v>
      </c>
      <c r="T102" s="24" t="s">
        <v>619</v>
      </c>
      <c r="U102" s="31" t="s">
        <v>263</v>
      </c>
      <c r="V102" s="31">
        <v>7950</v>
      </c>
      <c r="W102" s="32" t="s">
        <v>67</v>
      </c>
      <c r="X102" s="32" t="s">
        <v>68</v>
      </c>
      <c r="Y102" s="13" t="s">
        <v>69</v>
      </c>
      <c r="Z102" s="25" t="s">
        <v>65</v>
      </c>
    </row>
    <row r="103" spans="1:26" hidden="1" x14ac:dyDescent="0.35">
      <c r="A103" s="14">
        <v>4000</v>
      </c>
      <c r="B103" s="15">
        <v>4211</v>
      </c>
      <c r="C103" s="28" t="s">
        <v>264</v>
      </c>
      <c r="D103" s="16" t="s">
        <v>264</v>
      </c>
      <c r="E103" s="17" t="s">
        <v>57</v>
      </c>
      <c r="F103" s="18"/>
      <c r="G103" s="18"/>
      <c r="H103" s="19">
        <v>300</v>
      </c>
      <c r="I103" s="20">
        <v>4500</v>
      </c>
      <c r="J103" s="20">
        <v>0</v>
      </c>
      <c r="K103" s="20">
        <v>4047</v>
      </c>
      <c r="L103" s="22">
        <v>8547</v>
      </c>
      <c r="M103" s="23"/>
      <c r="N103" s="17">
        <v>4000</v>
      </c>
      <c r="O103" s="17">
        <v>4200</v>
      </c>
      <c r="P103" s="17">
        <v>4210</v>
      </c>
      <c r="Q103" s="15">
        <v>4211</v>
      </c>
      <c r="R103" s="24" t="s">
        <v>58</v>
      </c>
      <c r="S103" s="24" t="s">
        <v>213</v>
      </c>
      <c r="T103" s="24" t="s">
        <v>620</v>
      </c>
      <c r="U103" s="31" t="s">
        <v>62</v>
      </c>
      <c r="V103" s="31">
        <v>7930</v>
      </c>
      <c r="W103" s="32" t="s">
        <v>67</v>
      </c>
      <c r="X103" s="32" t="s">
        <v>68</v>
      </c>
      <c r="Y103" s="13" t="s">
        <v>69</v>
      </c>
      <c r="Z103" s="25" t="s">
        <v>65</v>
      </c>
    </row>
    <row r="104" spans="1:26" hidden="1" x14ac:dyDescent="0.35">
      <c r="A104" s="14">
        <v>4000</v>
      </c>
      <c r="B104" s="15">
        <v>4211</v>
      </c>
      <c r="C104" s="28" t="s">
        <v>266</v>
      </c>
      <c r="D104" s="16" t="s">
        <v>266</v>
      </c>
      <c r="E104" s="17" t="s">
        <v>57</v>
      </c>
      <c r="F104" s="18"/>
      <c r="G104" s="18"/>
      <c r="H104" s="19">
        <v>1</v>
      </c>
      <c r="I104" s="20">
        <v>1720</v>
      </c>
      <c r="J104" s="20">
        <v>0</v>
      </c>
      <c r="K104" s="20">
        <v>13.49</v>
      </c>
      <c r="L104" s="22">
        <v>1733.49</v>
      </c>
      <c r="M104" s="23"/>
      <c r="N104" s="17">
        <v>4000</v>
      </c>
      <c r="O104" s="17">
        <v>4200</v>
      </c>
      <c r="P104" s="17">
        <v>4210</v>
      </c>
      <c r="Q104" s="15">
        <v>4211</v>
      </c>
      <c r="R104" s="24" t="s">
        <v>58</v>
      </c>
      <c r="S104" s="24" t="s">
        <v>213</v>
      </c>
      <c r="T104" s="24" t="s">
        <v>620</v>
      </c>
      <c r="U104" s="31" t="s">
        <v>267</v>
      </c>
      <c r="V104" s="31">
        <v>7810</v>
      </c>
      <c r="W104" s="32" t="s">
        <v>67</v>
      </c>
      <c r="X104" s="32" t="s">
        <v>68</v>
      </c>
      <c r="Y104" s="13" t="s">
        <v>69</v>
      </c>
      <c r="Z104" s="25" t="s">
        <v>65</v>
      </c>
    </row>
    <row r="105" spans="1:26" hidden="1" x14ac:dyDescent="0.35">
      <c r="A105" s="14">
        <v>4000</v>
      </c>
      <c r="B105" s="15">
        <v>4211</v>
      </c>
      <c r="C105" s="16" t="s">
        <v>268</v>
      </c>
      <c r="D105" s="16" t="s">
        <v>269</v>
      </c>
      <c r="E105" s="17" t="s">
        <v>50</v>
      </c>
      <c r="F105" s="18">
        <v>1</v>
      </c>
      <c r="G105" s="18"/>
      <c r="H105" s="19">
        <v>150</v>
      </c>
      <c r="I105" s="20">
        <v>0</v>
      </c>
      <c r="J105" s="20">
        <v>23850</v>
      </c>
      <c r="K105" s="20">
        <v>2023.5</v>
      </c>
      <c r="L105" s="22">
        <v>25873.5</v>
      </c>
      <c r="M105" s="23"/>
      <c r="N105" s="17">
        <v>4000</v>
      </c>
      <c r="O105" s="17">
        <v>4200</v>
      </c>
      <c r="P105" s="17">
        <v>4210</v>
      </c>
      <c r="Q105" s="15">
        <v>4211</v>
      </c>
      <c r="R105" s="24" t="s">
        <v>58</v>
      </c>
      <c r="S105" s="24">
        <v>7200</v>
      </c>
      <c r="T105" s="24" t="s">
        <v>619</v>
      </c>
      <c r="U105" s="31" t="s">
        <v>270</v>
      </c>
      <c r="V105" s="31">
        <v>7510</v>
      </c>
      <c r="W105" s="32" t="s">
        <v>67</v>
      </c>
      <c r="X105" s="32" t="s">
        <v>68</v>
      </c>
      <c r="Y105" s="13" t="s">
        <v>69</v>
      </c>
      <c r="Z105" s="25" t="s">
        <v>65</v>
      </c>
    </row>
    <row r="106" spans="1:26" hidden="1" x14ac:dyDescent="0.35">
      <c r="A106" s="14">
        <v>4000</v>
      </c>
      <c r="B106" s="15">
        <v>4211</v>
      </c>
      <c r="C106" s="28" t="s">
        <v>271</v>
      </c>
      <c r="D106" s="16" t="s">
        <v>271</v>
      </c>
      <c r="E106" s="17" t="s">
        <v>50</v>
      </c>
      <c r="F106" s="18">
        <v>7</v>
      </c>
      <c r="G106" s="18"/>
      <c r="H106" s="19">
        <v>1400</v>
      </c>
      <c r="I106" s="20">
        <v>0</v>
      </c>
      <c r="J106" s="20">
        <v>327600</v>
      </c>
      <c r="K106" s="20">
        <v>18886</v>
      </c>
      <c r="L106" s="22">
        <v>346486</v>
      </c>
      <c r="M106" s="23"/>
      <c r="N106" s="17">
        <v>4000</v>
      </c>
      <c r="O106" s="17">
        <v>4200</v>
      </c>
      <c r="P106" s="17">
        <v>4210</v>
      </c>
      <c r="Q106" s="15">
        <v>4211</v>
      </c>
      <c r="R106" s="24" t="s">
        <v>58</v>
      </c>
      <c r="S106" s="24">
        <v>7200</v>
      </c>
      <c r="T106" s="24" t="s">
        <v>619</v>
      </c>
      <c r="U106" s="31" t="s">
        <v>272</v>
      </c>
      <c r="V106" s="31">
        <v>7610</v>
      </c>
      <c r="W106" s="32" t="s">
        <v>67</v>
      </c>
      <c r="X106" s="32" t="s">
        <v>68</v>
      </c>
      <c r="Y106" s="13" t="s">
        <v>69</v>
      </c>
      <c r="Z106" s="25" t="s">
        <v>65</v>
      </c>
    </row>
    <row r="107" spans="1:26" hidden="1" x14ac:dyDescent="0.35">
      <c r="A107" s="14">
        <v>4000</v>
      </c>
      <c r="B107" s="15">
        <v>4211</v>
      </c>
      <c r="C107" s="28" t="s">
        <v>273</v>
      </c>
      <c r="D107" s="16" t="s">
        <v>274</v>
      </c>
      <c r="E107" s="17" t="s">
        <v>57</v>
      </c>
      <c r="F107" s="18"/>
      <c r="G107" s="18"/>
      <c r="H107" s="19">
        <v>800</v>
      </c>
      <c r="I107" s="20">
        <v>6400</v>
      </c>
      <c r="J107" s="20">
        <v>0</v>
      </c>
      <c r="K107" s="20">
        <v>10792</v>
      </c>
      <c r="L107" s="22">
        <v>17192</v>
      </c>
      <c r="M107" s="23"/>
      <c r="N107" s="17">
        <v>4000</v>
      </c>
      <c r="O107" s="17">
        <v>4200</v>
      </c>
      <c r="P107" s="17">
        <v>4210</v>
      </c>
      <c r="Q107" s="15">
        <v>4211</v>
      </c>
      <c r="R107" s="24" t="s">
        <v>58</v>
      </c>
      <c r="S107" s="24" t="s">
        <v>213</v>
      </c>
      <c r="T107" s="24" t="s">
        <v>620</v>
      </c>
      <c r="U107" s="31" t="s">
        <v>63</v>
      </c>
      <c r="V107" s="31">
        <v>7821</v>
      </c>
      <c r="W107" s="32" t="s">
        <v>67</v>
      </c>
      <c r="X107" s="32" t="s">
        <v>68</v>
      </c>
      <c r="Y107" s="13" t="s">
        <v>69</v>
      </c>
      <c r="Z107" s="25" t="s">
        <v>65</v>
      </c>
    </row>
    <row r="108" spans="1:26" hidden="1" x14ac:dyDescent="0.35">
      <c r="A108" s="14">
        <v>4000</v>
      </c>
      <c r="B108" s="15">
        <v>4211</v>
      </c>
      <c r="C108" s="28" t="s">
        <v>275</v>
      </c>
      <c r="D108" s="16" t="s">
        <v>276</v>
      </c>
      <c r="E108" s="17" t="s">
        <v>57</v>
      </c>
      <c r="F108" s="18"/>
      <c r="G108" s="18"/>
      <c r="H108" s="19">
        <v>200</v>
      </c>
      <c r="I108" s="20">
        <v>2600</v>
      </c>
      <c r="J108" s="20">
        <v>0</v>
      </c>
      <c r="K108" s="20">
        <v>2698</v>
      </c>
      <c r="L108" s="22">
        <v>5298</v>
      </c>
      <c r="M108" s="23"/>
      <c r="N108" s="17">
        <v>4000</v>
      </c>
      <c r="O108" s="17">
        <v>4200</v>
      </c>
      <c r="P108" s="17">
        <v>4210</v>
      </c>
      <c r="Q108" s="15">
        <v>4211</v>
      </c>
      <c r="R108" s="24" t="s">
        <v>58</v>
      </c>
      <c r="S108" s="24" t="s">
        <v>213</v>
      </c>
      <c r="T108" s="24" t="s">
        <v>620</v>
      </c>
      <c r="U108" s="31" t="s">
        <v>63</v>
      </c>
      <c r="V108" s="31">
        <v>7821</v>
      </c>
      <c r="W108" s="32" t="s">
        <v>67</v>
      </c>
      <c r="X108" s="32" t="s">
        <v>68</v>
      </c>
      <c r="Y108" s="13" t="s">
        <v>69</v>
      </c>
      <c r="Z108" s="25" t="s">
        <v>65</v>
      </c>
    </row>
    <row r="109" spans="1:26" hidden="1" x14ac:dyDescent="0.35">
      <c r="A109" s="14">
        <v>4000</v>
      </c>
      <c r="B109" s="15">
        <v>4211</v>
      </c>
      <c r="C109" s="28" t="s">
        <v>275</v>
      </c>
      <c r="D109" s="16" t="s">
        <v>276</v>
      </c>
      <c r="E109" s="17" t="s">
        <v>57</v>
      </c>
      <c r="F109" s="18"/>
      <c r="G109" s="18"/>
      <c r="H109" s="19">
        <v>1000</v>
      </c>
      <c r="I109" s="20">
        <v>13000</v>
      </c>
      <c r="J109" s="20">
        <v>0</v>
      </c>
      <c r="K109" s="20">
        <v>13490</v>
      </c>
      <c r="L109" s="22">
        <v>26490</v>
      </c>
      <c r="M109" s="23"/>
      <c r="N109" s="17">
        <v>4000</v>
      </c>
      <c r="O109" s="17">
        <v>4200</v>
      </c>
      <c r="P109" s="17">
        <v>4210</v>
      </c>
      <c r="Q109" s="15">
        <v>4211</v>
      </c>
      <c r="R109" s="24" t="s">
        <v>58</v>
      </c>
      <c r="S109" s="24" t="s">
        <v>213</v>
      </c>
      <c r="T109" s="24" t="s">
        <v>620</v>
      </c>
      <c r="U109" s="31" t="s">
        <v>63</v>
      </c>
      <c r="V109" s="31">
        <v>7821</v>
      </c>
      <c r="W109" s="32" t="s">
        <v>67</v>
      </c>
      <c r="X109" s="32" t="s">
        <v>68</v>
      </c>
      <c r="Y109" s="13" t="s">
        <v>69</v>
      </c>
      <c r="Z109" s="25" t="s">
        <v>65</v>
      </c>
    </row>
    <row r="110" spans="1:26" hidden="1" x14ac:dyDescent="0.35">
      <c r="A110" s="14">
        <v>4000</v>
      </c>
      <c r="B110" s="15">
        <v>4211</v>
      </c>
      <c r="C110" s="28" t="s">
        <v>277</v>
      </c>
      <c r="D110" s="16" t="s">
        <v>278</v>
      </c>
      <c r="E110" s="17" t="s">
        <v>57</v>
      </c>
      <c r="F110" s="18"/>
      <c r="G110" s="18"/>
      <c r="H110" s="19">
        <v>2000</v>
      </c>
      <c r="I110" s="20">
        <v>16000</v>
      </c>
      <c r="J110" s="20">
        <v>0</v>
      </c>
      <c r="K110" s="20">
        <v>26980</v>
      </c>
      <c r="L110" s="22">
        <v>42980</v>
      </c>
      <c r="M110" s="23"/>
      <c r="N110" s="17">
        <v>4000</v>
      </c>
      <c r="O110" s="17">
        <v>4200</v>
      </c>
      <c r="P110" s="17">
        <v>4210</v>
      </c>
      <c r="Q110" s="15">
        <v>4211</v>
      </c>
      <c r="R110" s="24" t="s">
        <v>58</v>
      </c>
      <c r="S110" s="24" t="s">
        <v>213</v>
      </c>
      <c r="T110" s="24" t="s">
        <v>620</v>
      </c>
      <c r="U110" s="31" t="s">
        <v>63</v>
      </c>
      <c r="V110" s="31">
        <v>7821</v>
      </c>
      <c r="W110" s="32" t="s">
        <v>67</v>
      </c>
      <c r="X110" s="32" t="s">
        <v>68</v>
      </c>
      <c r="Y110" s="13" t="s">
        <v>69</v>
      </c>
      <c r="Z110" s="25" t="s">
        <v>65</v>
      </c>
    </row>
    <row r="111" spans="1:26" hidden="1" x14ac:dyDescent="0.35">
      <c r="A111" s="14">
        <v>4000</v>
      </c>
      <c r="B111" s="15">
        <v>4211</v>
      </c>
      <c r="C111" s="28" t="s">
        <v>279</v>
      </c>
      <c r="D111" s="16" t="s">
        <v>280</v>
      </c>
      <c r="E111" s="17" t="s">
        <v>57</v>
      </c>
      <c r="F111" s="18"/>
      <c r="G111" s="18"/>
      <c r="H111" s="19">
        <v>5200</v>
      </c>
      <c r="I111" s="20">
        <v>31200</v>
      </c>
      <c r="J111" s="20">
        <v>0</v>
      </c>
      <c r="K111" s="20">
        <v>70148</v>
      </c>
      <c r="L111" s="22">
        <v>101348</v>
      </c>
      <c r="M111" s="23"/>
      <c r="N111" s="17">
        <v>4000</v>
      </c>
      <c r="O111" s="17">
        <v>4200</v>
      </c>
      <c r="P111" s="17">
        <v>4210</v>
      </c>
      <c r="Q111" s="15">
        <v>4211</v>
      </c>
      <c r="R111" s="24" t="s">
        <v>58</v>
      </c>
      <c r="S111" s="24" t="s">
        <v>213</v>
      </c>
      <c r="T111" s="24" t="s">
        <v>620</v>
      </c>
      <c r="U111" s="31" t="s">
        <v>63</v>
      </c>
      <c r="V111" s="31">
        <v>7821</v>
      </c>
      <c r="W111" s="32" t="s">
        <v>67</v>
      </c>
      <c r="X111" s="32" t="s">
        <v>68</v>
      </c>
      <c r="Y111" s="13" t="s">
        <v>69</v>
      </c>
      <c r="Z111" s="25" t="s">
        <v>65</v>
      </c>
    </row>
    <row r="112" spans="1:26" hidden="1" x14ac:dyDescent="0.35">
      <c r="A112" s="14">
        <v>4000</v>
      </c>
      <c r="B112" s="15">
        <v>4211</v>
      </c>
      <c r="C112" s="28" t="s">
        <v>279</v>
      </c>
      <c r="D112" s="16" t="s">
        <v>280</v>
      </c>
      <c r="E112" s="17" t="s">
        <v>57</v>
      </c>
      <c r="F112" s="18"/>
      <c r="G112" s="18"/>
      <c r="H112" s="19">
        <v>6100</v>
      </c>
      <c r="I112" s="20">
        <v>36600</v>
      </c>
      <c r="J112" s="20">
        <v>0</v>
      </c>
      <c r="K112" s="20">
        <v>82289</v>
      </c>
      <c r="L112" s="22">
        <v>118889</v>
      </c>
      <c r="M112" s="23"/>
      <c r="N112" s="17">
        <v>4000</v>
      </c>
      <c r="O112" s="17">
        <v>4200</v>
      </c>
      <c r="P112" s="17">
        <v>4210</v>
      </c>
      <c r="Q112" s="15">
        <v>4211</v>
      </c>
      <c r="R112" s="24" t="s">
        <v>58</v>
      </c>
      <c r="S112" s="24" t="s">
        <v>213</v>
      </c>
      <c r="T112" s="24" t="s">
        <v>620</v>
      </c>
      <c r="U112" s="31" t="s">
        <v>63</v>
      </c>
      <c r="V112" s="31">
        <v>7821</v>
      </c>
      <c r="W112" s="32" t="s">
        <v>67</v>
      </c>
      <c r="X112" s="32" t="s">
        <v>68</v>
      </c>
      <c r="Y112" s="13" t="s">
        <v>69</v>
      </c>
      <c r="Z112" s="25" t="s">
        <v>65</v>
      </c>
    </row>
    <row r="113" spans="1:26" hidden="1" x14ac:dyDescent="0.35">
      <c r="A113" s="14">
        <v>4000</v>
      </c>
      <c r="B113" s="15">
        <v>4211</v>
      </c>
      <c r="C113" s="28" t="s">
        <v>279</v>
      </c>
      <c r="D113" s="16" t="s">
        <v>281</v>
      </c>
      <c r="E113" s="17" t="s">
        <v>57</v>
      </c>
      <c r="F113" s="18"/>
      <c r="G113" s="18"/>
      <c r="H113" s="19">
        <v>790</v>
      </c>
      <c r="I113" s="20">
        <v>4740</v>
      </c>
      <c r="J113" s="20">
        <v>0</v>
      </c>
      <c r="K113" s="20">
        <v>10657.1</v>
      </c>
      <c r="L113" s="22">
        <v>15397.1</v>
      </c>
      <c r="M113" s="23"/>
      <c r="N113" s="17">
        <v>4000</v>
      </c>
      <c r="O113" s="17">
        <v>4200</v>
      </c>
      <c r="P113" s="17">
        <v>4210</v>
      </c>
      <c r="Q113" s="15">
        <v>4211</v>
      </c>
      <c r="R113" s="24" t="s">
        <v>58</v>
      </c>
      <c r="S113" s="24" t="s">
        <v>213</v>
      </c>
      <c r="T113" s="24" t="s">
        <v>620</v>
      </c>
      <c r="U113" s="31" t="s">
        <v>63</v>
      </c>
      <c r="V113" s="31">
        <v>7821</v>
      </c>
      <c r="W113" s="32" t="s">
        <v>67</v>
      </c>
      <c r="X113" s="32" t="s">
        <v>68</v>
      </c>
      <c r="Y113" s="13" t="s">
        <v>69</v>
      </c>
      <c r="Z113" s="25" t="s">
        <v>65</v>
      </c>
    </row>
    <row r="114" spans="1:26" hidden="1" x14ac:dyDescent="0.35">
      <c r="A114" s="14">
        <v>4000</v>
      </c>
      <c r="B114" s="15">
        <v>4211</v>
      </c>
      <c r="C114" s="28" t="s">
        <v>282</v>
      </c>
      <c r="D114" s="16" t="s">
        <v>283</v>
      </c>
      <c r="E114" s="17" t="s">
        <v>57</v>
      </c>
      <c r="F114" s="18"/>
      <c r="G114" s="18"/>
      <c r="H114" s="19">
        <v>1546</v>
      </c>
      <c r="I114" s="20">
        <v>9276</v>
      </c>
      <c r="J114" s="20">
        <v>0</v>
      </c>
      <c r="K114" s="20">
        <v>21381.18</v>
      </c>
      <c r="L114" s="22">
        <v>30657.18</v>
      </c>
      <c r="M114" s="23"/>
      <c r="N114" s="17">
        <v>4000</v>
      </c>
      <c r="O114" s="17">
        <v>4200</v>
      </c>
      <c r="P114" s="17">
        <v>4210</v>
      </c>
      <c r="Q114" s="15">
        <v>4211</v>
      </c>
      <c r="R114" s="24" t="s">
        <v>58</v>
      </c>
      <c r="S114" s="24" t="s">
        <v>213</v>
      </c>
      <c r="T114" s="24" t="s">
        <v>620</v>
      </c>
      <c r="U114" s="31" t="s">
        <v>63</v>
      </c>
      <c r="V114" s="31">
        <v>7821</v>
      </c>
      <c r="W114" s="32" t="s">
        <v>67</v>
      </c>
      <c r="X114" s="32" t="s">
        <v>68</v>
      </c>
      <c r="Y114" s="13" t="s">
        <v>69</v>
      </c>
      <c r="Z114" s="25" t="s">
        <v>65</v>
      </c>
    </row>
    <row r="115" spans="1:26" hidden="1" x14ac:dyDescent="0.35">
      <c r="A115" s="14">
        <v>4000</v>
      </c>
      <c r="B115" s="15">
        <v>4211</v>
      </c>
      <c r="C115" s="28" t="s">
        <v>284</v>
      </c>
      <c r="D115" s="16" t="s">
        <v>284</v>
      </c>
      <c r="E115" s="17" t="s">
        <v>57</v>
      </c>
      <c r="F115" s="18"/>
      <c r="G115" s="18"/>
      <c r="H115" s="19">
        <v>79</v>
      </c>
      <c r="I115" s="20">
        <v>790</v>
      </c>
      <c r="J115" s="20">
        <v>0</v>
      </c>
      <c r="K115" s="20">
        <v>1092.57</v>
      </c>
      <c r="L115" s="22">
        <v>1882.57</v>
      </c>
      <c r="M115" s="23"/>
      <c r="N115" s="17">
        <v>4000</v>
      </c>
      <c r="O115" s="17">
        <v>4200</v>
      </c>
      <c r="P115" s="17">
        <v>4210</v>
      </c>
      <c r="Q115" s="15">
        <v>4211</v>
      </c>
      <c r="R115" s="24" t="s">
        <v>58</v>
      </c>
      <c r="S115" s="24" t="s">
        <v>213</v>
      </c>
      <c r="T115" s="24" t="s">
        <v>620</v>
      </c>
      <c r="U115" s="31" t="s">
        <v>63</v>
      </c>
      <c r="V115" s="31">
        <v>7821</v>
      </c>
      <c r="W115" s="32" t="s">
        <v>67</v>
      </c>
      <c r="X115" s="32" t="s">
        <v>68</v>
      </c>
      <c r="Y115" s="13" t="s">
        <v>69</v>
      </c>
      <c r="Z115" s="25" t="s">
        <v>65</v>
      </c>
    </row>
    <row r="116" spans="1:26" hidden="1" x14ac:dyDescent="0.35">
      <c r="A116" s="14">
        <v>4000</v>
      </c>
      <c r="B116" s="15">
        <v>4211</v>
      </c>
      <c r="C116" s="28" t="s">
        <v>285</v>
      </c>
      <c r="D116" s="16" t="s">
        <v>285</v>
      </c>
      <c r="E116" s="17" t="s">
        <v>57</v>
      </c>
      <c r="F116" s="18"/>
      <c r="G116" s="18"/>
      <c r="H116" s="19">
        <v>78</v>
      </c>
      <c r="I116" s="20">
        <v>3250</v>
      </c>
      <c r="J116" s="20">
        <v>0</v>
      </c>
      <c r="K116" s="20">
        <v>1052.22</v>
      </c>
      <c r="L116" s="22">
        <v>4302.22</v>
      </c>
      <c r="M116" s="23"/>
      <c r="N116" s="17">
        <v>4000</v>
      </c>
      <c r="O116" s="17">
        <v>4200</v>
      </c>
      <c r="P116" s="17">
        <v>4210</v>
      </c>
      <c r="Q116" s="15">
        <v>4211</v>
      </c>
      <c r="R116" s="24" t="s">
        <v>58</v>
      </c>
      <c r="S116" s="24" t="s">
        <v>213</v>
      </c>
      <c r="T116" s="24" t="s">
        <v>620</v>
      </c>
      <c r="U116" s="31" t="s">
        <v>214</v>
      </c>
      <c r="V116" s="31">
        <v>7780</v>
      </c>
      <c r="W116" s="32" t="s">
        <v>67</v>
      </c>
      <c r="X116" s="32" t="s">
        <v>68</v>
      </c>
      <c r="Y116" s="13" t="s">
        <v>69</v>
      </c>
      <c r="Z116" s="25" t="s">
        <v>65</v>
      </c>
    </row>
    <row r="117" spans="1:26" hidden="1" x14ac:dyDescent="0.35">
      <c r="A117" s="14">
        <v>4000</v>
      </c>
      <c r="B117" s="15">
        <v>4211</v>
      </c>
      <c r="C117" s="28" t="s">
        <v>286</v>
      </c>
      <c r="D117" s="16" t="s">
        <v>286</v>
      </c>
      <c r="E117" s="17" t="s">
        <v>57</v>
      </c>
      <c r="F117" s="18">
        <v>300</v>
      </c>
      <c r="G117" s="18"/>
      <c r="H117" s="19">
        <v>300</v>
      </c>
      <c r="I117" s="20">
        <v>2400</v>
      </c>
      <c r="J117" s="20">
        <v>0</v>
      </c>
      <c r="K117" s="20">
        <v>4047</v>
      </c>
      <c r="L117" s="22">
        <v>6447</v>
      </c>
      <c r="M117" s="23"/>
      <c r="N117" s="17">
        <v>4000</v>
      </c>
      <c r="O117" s="17">
        <v>4200</v>
      </c>
      <c r="P117" s="17">
        <v>4210</v>
      </c>
      <c r="Q117" s="15">
        <v>4211</v>
      </c>
      <c r="R117" s="24" t="s">
        <v>58</v>
      </c>
      <c r="S117" s="24" t="s">
        <v>213</v>
      </c>
      <c r="T117" s="24" t="s">
        <v>620</v>
      </c>
      <c r="U117" s="31" t="s">
        <v>63</v>
      </c>
      <c r="V117" s="31">
        <v>7829</v>
      </c>
      <c r="W117" s="32" t="s">
        <v>67</v>
      </c>
      <c r="X117" s="32" t="s">
        <v>68</v>
      </c>
      <c r="Y117" s="13" t="s">
        <v>69</v>
      </c>
      <c r="Z117" s="25" t="s">
        <v>65</v>
      </c>
    </row>
    <row r="118" spans="1:26" hidden="1" x14ac:dyDescent="0.35">
      <c r="A118" s="14">
        <v>4000</v>
      </c>
      <c r="B118" s="15">
        <v>4211</v>
      </c>
      <c r="C118" s="28" t="s">
        <v>287</v>
      </c>
      <c r="D118" s="16" t="s">
        <v>287</v>
      </c>
      <c r="E118" s="17" t="s">
        <v>57</v>
      </c>
      <c r="F118" s="18">
        <v>100</v>
      </c>
      <c r="G118" s="18"/>
      <c r="H118" s="19">
        <v>100</v>
      </c>
      <c r="I118" s="20">
        <v>1300</v>
      </c>
      <c r="J118" s="20">
        <v>0</v>
      </c>
      <c r="K118" s="20">
        <v>1349</v>
      </c>
      <c r="L118" s="22">
        <v>2649</v>
      </c>
      <c r="M118" s="23"/>
      <c r="N118" s="17">
        <v>4000</v>
      </c>
      <c r="O118" s="17">
        <v>4200</v>
      </c>
      <c r="P118" s="17">
        <v>4210</v>
      </c>
      <c r="Q118" s="15">
        <v>4211</v>
      </c>
      <c r="R118" s="24" t="s">
        <v>58</v>
      </c>
      <c r="S118" s="24" t="s">
        <v>213</v>
      </c>
      <c r="T118" s="24" t="s">
        <v>620</v>
      </c>
      <c r="U118" s="31" t="s">
        <v>63</v>
      </c>
      <c r="V118" s="31">
        <v>7829</v>
      </c>
      <c r="W118" s="32" t="s">
        <v>67</v>
      </c>
      <c r="X118" s="32" t="s">
        <v>68</v>
      </c>
      <c r="Y118" s="13" t="s">
        <v>69</v>
      </c>
      <c r="Z118" s="25" t="s">
        <v>65</v>
      </c>
    </row>
    <row r="119" spans="1:26" hidden="1" x14ac:dyDescent="0.35">
      <c r="A119" s="14">
        <v>4000</v>
      </c>
      <c r="B119" s="15">
        <v>4211</v>
      </c>
      <c r="C119" s="28" t="s">
        <v>288</v>
      </c>
      <c r="D119" s="16" t="s">
        <v>288</v>
      </c>
      <c r="E119" s="17" t="s">
        <v>57</v>
      </c>
      <c r="F119" s="18">
        <v>800</v>
      </c>
      <c r="G119" s="18"/>
      <c r="H119" s="19">
        <v>800</v>
      </c>
      <c r="I119" s="20">
        <v>14400</v>
      </c>
      <c r="J119" s="20">
        <v>0</v>
      </c>
      <c r="K119" s="20">
        <v>10792</v>
      </c>
      <c r="L119" s="22">
        <v>25192</v>
      </c>
      <c r="M119" s="23"/>
      <c r="N119" s="17">
        <v>4000</v>
      </c>
      <c r="O119" s="17">
        <v>4200</v>
      </c>
      <c r="P119" s="17">
        <v>4210</v>
      </c>
      <c r="Q119" s="15">
        <v>4211</v>
      </c>
      <c r="R119" s="24" t="s">
        <v>58</v>
      </c>
      <c r="S119" s="24" t="s">
        <v>213</v>
      </c>
      <c r="T119" s="24" t="s">
        <v>620</v>
      </c>
      <c r="U119" s="31" t="s">
        <v>63</v>
      </c>
      <c r="V119" s="31">
        <v>7829</v>
      </c>
      <c r="W119" s="32" t="s">
        <v>67</v>
      </c>
      <c r="X119" s="32" t="s">
        <v>68</v>
      </c>
      <c r="Y119" s="13" t="s">
        <v>69</v>
      </c>
      <c r="Z119" s="25" t="s">
        <v>65</v>
      </c>
    </row>
    <row r="120" spans="1:26" hidden="1" x14ac:dyDescent="0.35">
      <c r="A120" s="14">
        <v>4000</v>
      </c>
      <c r="B120" s="15">
        <v>4211</v>
      </c>
      <c r="C120" s="28" t="s">
        <v>289</v>
      </c>
      <c r="D120" s="16" t="s">
        <v>289</v>
      </c>
      <c r="E120" s="17" t="s">
        <v>57</v>
      </c>
      <c r="F120" s="18">
        <v>100</v>
      </c>
      <c r="G120" s="18"/>
      <c r="H120" s="19">
        <v>200</v>
      </c>
      <c r="I120" s="20">
        <v>3600</v>
      </c>
      <c r="J120" s="20">
        <v>0</v>
      </c>
      <c r="K120" s="20">
        <v>2698</v>
      </c>
      <c r="L120" s="22">
        <v>6298</v>
      </c>
      <c r="M120" s="23"/>
      <c r="N120" s="17">
        <v>4000</v>
      </c>
      <c r="O120" s="17">
        <v>4200</v>
      </c>
      <c r="P120" s="17">
        <v>4210</v>
      </c>
      <c r="Q120" s="15">
        <v>4211</v>
      </c>
      <c r="R120" s="24" t="s">
        <v>58</v>
      </c>
      <c r="S120" s="24" t="s">
        <v>213</v>
      </c>
      <c r="T120" s="24" t="s">
        <v>620</v>
      </c>
      <c r="U120" s="31" t="s">
        <v>63</v>
      </c>
      <c r="V120" s="31">
        <v>7829</v>
      </c>
      <c r="W120" s="32" t="s">
        <v>67</v>
      </c>
      <c r="X120" s="32" t="s">
        <v>68</v>
      </c>
      <c r="Y120" s="13" t="s">
        <v>69</v>
      </c>
      <c r="Z120" s="25" t="s">
        <v>65</v>
      </c>
    </row>
    <row r="121" spans="1:26" hidden="1" x14ac:dyDescent="0.35">
      <c r="A121" s="14">
        <v>4000</v>
      </c>
      <c r="B121" s="15">
        <v>4211</v>
      </c>
      <c r="C121" s="28" t="s">
        <v>290</v>
      </c>
      <c r="D121" s="16" t="s">
        <v>290</v>
      </c>
      <c r="E121" s="17" t="s">
        <v>57</v>
      </c>
      <c r="F121" s="18">
        <v>300</v>
      </c>
      <c r="G121" s="18"/>
      <c r="H121" s="19">
        <v>300</v>
      </c>
      <c r="I121" s="20">
        <v>1800</v>
      </c>
      <c r="J121" s="20">
        <v>0</v>
      </c>
      <c r="K121" s="20">
        <v>4047</v>
      </c>
      <c r="L121" s="22">
        <v>5847</v>
      </c>
      <c r="M121" s="23"/>
      <c r="N121" s="17">
        <v>4000</v>
      </c>
      <c r="O121" s="17">
        <v>4200</v>
      </c>
      <c r="P121" s="17">
        <v>4210</v>
      </c>
      <c r="Q121" s="15">
        <v>4211</v>
      </c>
      <c r="R121" s="24" t="s">
        <v>58</v>
      </c>
      <c r="S121" s="24" t="s">
        <v>213</v>
      </c>
      <c r="T121" s="24" t="s">
        <v>620</v>
      </c>
      <c r="U121" s="31" t="s">
        <v>63</v>
      </c>
      <c r="V121" s="31">
        <v>7829</v>
      </c>
      <c r="W121" s="32" t="s">
        <v>67</v>
      </c>
      <c r="X121" s="32" t="s">
        <v>68</v>
      </c>
      <c r="Y121" s="13" t="s">
        <v>69</v>
      </c>
      <c r="Z121" s="25" t="s">
        <v>65</v>
      </c>
    </row>
    <row r="122" spans="1:26" hidden="1" x14ac:dyDescent="0.35">
      <c r="A122" s="14">
        <v>4000</v>
      </c>
      <c r="B122" s="15">
        <v>4211</v>
      </c>
      <c r="C122" s="28" t="s">
        <v>291</v>
      </c>
      <c r="D122" s="16" t="s">
        <v>291</v>
      </c>
      <c r="E122" s="17" t="s">
        <v>50</v>
      </c>
      <c r="F122" s="18"/>
      <c r="G122" s="18"/>
      <c r="H122" s="19">
        <v>200</v>
      </c>
      <c r="I122" s="20">
        <v>0</v>
      </c>
      <c r="J122" s="20">
        <v>90000</v>
      </c>
      <c r="K122" s="20">
        <v>2698</v>
      </c>
      <c r="L122" s="22">
        <v>92698</v>
      </c>
      <c r="M122" s="23"/>
      <c r="N122" s="17">
        <v>4000</v>
      </c>
      <c r="O122" s="17">
        <v>4200</v>
      </c>
      <c r="P122" s="17">
        <v>4210</v>
      </c>
      <c r="Q122" s="15">
        <v>4211</v>
      </c>
      <c r="R122" s="24" t="s">
        <v>58</v>
      </c>
      <c r="S122" s="24">
        <v>7200</v>
      </c>
      <c r="T122" s="24" t="s">
        <v>619</v>
      </c>
      <c r="U122" s="31" t="s">
        <v>208</v>
      </c>
      <c r="V122" s="31">
        <v>7250</v>
      </c>
      <c r="W122" s="32" t="s">
        <v>67</v>
      </c>
      <c r="X122" s="32" t="s">
        <v>68</v>
      </c>
      <c r="Y122" s="13" t="s">
        <v>69</v>
      </c>
      <c r="Z122" s="25" t="s">
        <v>65</v>
      </c>
    </row>
    <row r="123" spans="1:26" hidden="1" x14ac:dyDescent="0.35">
      <c r="A123" s="14">
        <v>4000</v>
      </c>
      <c r="B123" s="15">
        <v>4211</v>
      </c>
      <c r="C123" s="28" t="s">
        <v>292</v>
      </c>
      <c r="D123" s="16" t="s">
        <v>292</v>
      </c>
      <c r="E123" s="17" t="s">
        <v>57</v>
      </c>
      <c r="F123" s="18"/>
      <c r="G123" s="18"/>
      <c r="H123" s="19">
        <v>3666</v>
      </c>
      <c r="I123" s="20">
        <v>38358</v>
      </c>
      <c r="J123" s="20">
        <v>0</v>
      </c>
      <c r="K123" s="20">
        <v>56859.66</v>
      </c>
      <c r="L123" s="22">
        <v>95217.66</v>
      </c>
      <c r="M123" s="23"/>
      <c r="N123" s="17">
        <v>4000</v>
      </c>
      <c r="O123" s="17">
        <v>4200</v>
      </c>
      <c r="P123" s="17">
        <v>4210</v>
      </c>
      <c r="Q123" s="15">
        <v>4211</v>
      </c>
      <c r="R123" s="24" t="s">
        <v>58</v>
      </c>
      <c r="S123" s="24" t="s">
        <v>213</v>
      </c>
      <c r="T123" s="24" t="s">
        <v>620</v>
      </c>
      <c r="U123" s="31" t="s">
        <v>263</v>
      </c>
      <c r="V123" s="31">
        <v>7950</v>
      </c>
      <c r="W123" s="32" t="s">
        <v>67</v>
      </c>
      <c r="X123" s="32" t="s">
        <v>68</v>
      </c>
      <c r="Y123" s="13" t="s">
        <v>69</v>
      </c>
      <c r="Z123" s="25" t="s">
        <v>65</v>
      </c>
    </row>
    <row r="124" spans="1:26" hidden="1" x14ac:dyDescent="0.35">
      <c r="A124" s="14">
        <v>4000</v>
      </c>
      <c r="B124" s="15">
        <v>4211</v>
      </c>
      <c r="C124" s="28" t="s">
        <v>293</v>
      </c>
      <c r="D124" s="16" t="s">
        <v>293</v>
      </c>
      <c r="E124" s="17" t="s">
        <v>57</v>
      </c>
      <c r="F124" s="18"/>
      <c r="G124" s="18"/>
      <c r="H124" s="19">
        <v>2.5</v>
      </c>
      <c r="I124" s="20">
        <v>2150</v>
      </c>
      <c r="J124" s="20">
        <v>0</v>
      </c>
      <c r="K124" s="20">
        <v>33.725000000000001</v>
      </c>
      <c r="L124" s="22">
        <v>2183.7249999999999</v>
      </c>
      <c r="M124" s="23"/>
      <c r="N124" s="17">
        <v>4000</v>
      </c>
      <c r="O124" s="17">
        <v>4200</v>
      </c>
      <c r="P124" s="17">
        <v>4210</v>
      </c>
      <c r="Q124" s="15">
        <v>4211</v>
      </c>
      <c r="R124" s="24" t="s">
        <v>58</v>
      </c>
      <c r="S124" s="24" t="s">
        <v>213</v>
      </c>
      <c r="T124" s="24" t="s">
        <v>620</v>
      </c>
      <c r="U124" s="31" t="s">
        <v>62</v>
      </c>
      <c r="V124" s="31">
        <v>7930</v>
      </c>
      <c r="W124" s="32" t="s">
        <v>67</v>
      </c>
      <c r="X124" s="32" t="s">
        <v>68</v>
      </c>
      <c r="Y124" s="13" t="s">
        <v>69</v>
      </c>
      <c r="Z124" s="25" t="s">
        <v>65</v>
      </c>
    </row>
    <row r="125" spans="1:26" hidden="1" x14ac:dyDescent="0.35">
      <c r="A125" s="14">
        <v>4000</v>
      </c>
      <c r="B125" s="15">
        <v>4211</v>
      </c>
      <c r="C125" s="28" t="s">
        <v>294</v>
      </c>
      <c r="D125" s="16" t="s">
        <v>294</v>
      </c>
      <c r="E125" s="17" t="s">
        <v>50</v>
      </c>
      <c r="F125" s="18">
        <v>30</v>
      </c>
      <c r="G125" s="18"/>
      <c r="H125" s="19">
        <v>30</v>
      </c>
      <c r="I125" s="20">
        <v>0</v>
      </c>
      <c r="J125" s="20">
        <v>6993</v>
      </c>
      <c r="K125" s="20">
        <v>404.7</v>
      </c>
      <c r="L125" s="22">
        <v>7397.7</v>
      </c>
      <c r="M125" s="23"/>
      <c r="N125" s="17">
        <v>4000</v>
      </c>
      <c r="O125" s="17">
        <v>4200</v>
      </c>
      <c r="P125" s="17">
        <v>4210</v>
      </c>
      <c r="Q125" s="15">
        <v>4211</v>
      </c>
      <c r="R125" s="24" t="s">
        <v>58</v>
      </c>
      <c r="S125" s="24">
        <v>7200</v>
      </c>
      <c r="T125" s="24" t="s">
        <v>619</v>
      </c>
      <c r="U125" s="31" t="s">
        <v>295</v>
      </c>
      <c r="V125" s="31">
        <v>7790</v>
      </c>
      <c r="W125" s="32" t="s">
        <v>67</v>
      </c>
      <c r="X125" s="32" t="s">
        <v>68</v>
      </c>
      <c r="Y125" s="13" t="s">
        <v>69</v>
      </c>
      <c r="Z125" s="25" t="s">
        <v>65</v>
      </c>
    </row>
    <row r="126" spans="1:26" hidden="1" x14ac:dyDescent="0.35">
      <c r="A126" s="14">
        <v>4000</v>
      </c>
      <c r="B126" s="15">
        <v>4211</v>
      </c>
      <c r="C126" s="28" t="s">
        <v>296</v>
      </c>
      <c r="D126" s="16" t="s">
        <v>296</v>
      </c>
      <c r="E126" s="17" t="s">
        <v>50</v>
      </c>
      <c r="F126" s="18">
        <v>60</v>
      </c>
      <c r="G126" s="18"/>
      <c r="H126" s="19">
        <v>60</v>
      </c>
      <c r="I126" s="20">
        <v>0</v>
      </c>
      <c r="J126" s="20">
        <v>3780</v>
      </c>
      <c r="K126" s="20">
        <v>809.4</v>
      </c>
      <c r="L126" s="22">
        <v>4589.3999999999996</v>
      </c>
      <c r="M126" s="23"/>
      <c r="N126" s="17">
        <v>4000</v>
      </c>
      <c r="O126" s="17">
        <v>4200</v>
      </c>
      <c r="P126" s="17">
        <v>4210</v>
      </c>
      <c r="Q126" s="15">
        <v>4211</v>
      </c>
      <c r="R126" s="24" t="s">
        <v>58</v>
      </c>
      <c r="S126" s="24">
        <v>7200</v>
      </c>
      <c r="T126" s="24" t="s">
        <v>619</v>
      </c>
      <c r="U126" s="31" t="s">
        <v>297</v>
      </c>
      <c r="V126" s="31">
        <v>7720</v>
      </c>
      <c r="W126" s="32" t="s">
        <v>67</v>
      </c>
      <c r="X126" s="32" t="s">
        <v>68</v>
      </c>
      <c r="Y126" s="13" t="s">
        <v>69</v>
      </c>
      <c r="Z126" s="25" t="s">
        <v>65</v>
      </c>
    </row>
    <row r="127" spans="1:26" hidden="1" x14ac:dyDescent="0.35">
      <c r="A127" s="14">
        <v>4000</v>
      </c>
      <c r="B127" s="15">
        <v>4211</v>
      </c>
      <c r="C127" s="28" t="s">
        <v>298</v>
      </c>
      <c r="D127" s="16" t="s">
        <v>298</v>
      </c>
      <c r="E127" s="17" t="s">
        <v>50</v>
      </c>
      <c r="F127" s="18">
        <v>58</v>
      </c>
      <c r="G127" s="18"/>
      <c r="H127" s="19">
        <v>58</v>
      </c>
      <c r="I127" s="20">
        <v>0</v>
      </c>
      <c r="J127" s="20">
        <v>3654</v>
      </c>
      <c r="K127" s="20">
        <v>782.42</v>
      </c>
      <c r="L127" s="22">
        <v>4436.42</v>
      </c>
      <c r="M127" s="23"/>
      <c r="N127" s="17">
        <v>4000</v>
      </c>
      <c r="O127" s="17">
        <v>4200</v>
      </c>
      <c r="P127" s="17">
        <v>4210</v>
      </c>
      <c r="Q127" s="15">
        <v>4211</v>
      </c>
      <c r="R127" s="24" t="s">
        <v>58</v>
      </c>
      <c r="S127" s="24">
        <v>7200</v>
      </c>
      <c r="T127" s="24" t="s">
        <v>619</v>
      </c>
      <c r="U127" s="31" t="s">
        <v>297</v>
      </c>
      <c r="V127" s="31">
        <v>7720</v>
      </c>
      <c r="W127" s="32" t="s">
        <v>67</v>
      </c>
      <c r="X127" s="32" t="s">
        <v>68</v>
      </c>
      <c r="Y127" s="13" t="s">
        <v>69</v>
      </c>
      <c r="Z127" s="25" t="s">
        <v>65</v>
      </c>
    </row>
    <row r="128" spans="1:26" hidden="1" x14ac:dyDescent="0.35">
      <c r="A128" s="14">
        <v>4000</v>
      </c>
      <c r="B128" s="15">
        <v>4211</v>
      </c>
      <c r="C128" s="28" t="s">
        <v>299</v>
      </c>
      <c r="D128" s="16" t="s">
        <v>299</v>
      </c>
      <c r="E128" s="17" t="s">
        <v>50</v>
      </c>
      <c r="F128" s="18">
        <v>2</v>
      </c>
      <c r="G128" s="18"/>
      <c r="H128" s="19">
        <v>1600</v>
      </c>
      <c r="I128" s="20">
        <v>0</v>
      </c>
      <c r="J128" s="20">
        <v>513000</v>
      </c>
      <c r="K128" s="20">
        <v>21584</v>
      </c>
      <c r="L128" s="22">
        <v>534584</v>
      </c>
      <c r="M128" s="23"/>
      <c r="N128" s="17">
        <v>4000</v>
      </c>
      <c r="O128" s="17">
        <v>4200</v>
      </c>
      <c r="P128" s="17">
        <v>4210</v>
      </c>
      <c r="Q128" s="15">
        <v>4211</v>
      </c>
      <c r="R128" s="24" t="s">
        <v>58</v>
      </c>
      <c r="S128" s="24">
        <v>7200</v>
      </c>
      <c r="T128" s="24" t="s">
        <v>619</v>
      </c>
      <c r="U128" s="31" t="s">
        <v>300</v>
      </c>
      <c r="V128" s="31">
        <v>7330</v>
      </c>
      <c r="W128" s="32" t="s">
        <v>67</v>
      </c>
      <c r="X128" s="32" t="s">
        <v>68</v>
      </c>
      <c r="Y128" s="13" t="s">
        <v>69</v>
      </c>
      <c r="Z128" s="25" t="s">
        <v>65</v>
      </c>
    </row>
    <row r="129" spans="1:26" hidden="1" x14ac:dyDescent="0.35">
      <c r="A129" s="14">
        <v>4000</v>
      </c>
      <c r="B129" s="15">
        <v>4211</v>
      </c>
      <c r="C129" s="28" t="s">
        <v>301</v>
      </c>
      <c r="D129" s="16" t="s">
        <v>301</v>
      </c>
      <c r="E129" s="17" t="s">
        <v>57</v>
      </c>
      <c r="F129" s="18"/>
      <c r="G129" s="18"/>
      <c r="H129" s="19">
        <v>2</v>
      </c>
      <c r="I129" s="20">
        <v>820</v>
      </c>
      <c r="J129" s="20">
        <v>0</v>
      </c>
      <c r="K129" s="20">
        <v>26.98</v>
      </c>
      <c r="L129" s="22">
        <v>846.98</v>
      </c>
      <c r="M129" s="23"/>
      <c r="N129" s="17">
        <v>4000</v>
      </c>
      <c r="O129" s="17">
        <v>4200</v>
      </c>
      <c r="P129" s="17">
        <v>4210</v>
      </c>
      <c r="Q129" s="15">
        <v>4211</v>
      </c>
      <c r="R129" s="24" t="s">
        <v>58</v>
      </c>
      <c r="S129" s="24" t="s">
        <v>213</v>
      </c>
      <c r="T129" s="24" t="s">
        <v>620</v>
      </c>
      <c r="U129" s="31" t="s">
        <v>302</v>
      </c>
      <c r="V129" s="31">
        <v>7924</v>
      </c>
      <c r="W129" s="32" t="s">
        <v>67</v>
      </c>
      <c r="X129" s="32" t="s">
        <v>68</v>
      </c>
      <c r="Y129" s="13" t="s">
        <v>69</v>
      </c>
      <c r="Z129" s="25" t="s">
        <v>65</v>
      </c>
    </row>
    <row r="130" spans="1:26" hidden="1" x14ac:dyDescent="0.35">
      <c r="A130" s="14">
        <v>4000</v>
      </c>
      <c r="B130" s="15">
        <v>4211</v>
      </c>
      <c r="C130" s="28" t="s">
        <v>303</v>
      </c>
      <c r="D130" s="16" t="s">
        <v>303</v>
      </c>
      <c r="E130" s="17" t="s">
        <v>57</v>
      </c>
      <c r="F130" s="18"/>
      <c r="G130" s="18"/>
      <c r="H130" s="19">
        <v>200</v>
      </c>
      <c r="I130" s="20">
        <v>40000</v>
      </c>
      <c r="J130" s="20">
        <v>0</v>
      </c>
      <c r="K130" s="20">
        <v>2698</v>
      </c>
      <c r="L130" s="22">
        <v>42698</v>
      </c>
      <c r="M130" s="23"/>
      <c r="N130" s="17">
        <v>4000</v>
      </c>
      <c r="O130" s="17">
        <v>4200</v>
      </c>
      <c r="P130" s="17">
        <v>4210</v>
      </c>
      <c r="Q130" s="15">
        <v>4211</v>
      </c>
      <c r="R130" s="24" t="s">
        <v>58</v>
      </c>
      <c r="S130" s="24" t="s">
        <v>213</v>
      </c>
      <c r="T130" s="24" t="s">
        <v>620</v>
      </c>
      <c r="U130" s="31" t="s">
        <v>63</v>
      </c>
      <c r="V130" s="31">
        <v>7823</v>
      </c>
      <c r="W130" s="32" t="s">
        <v>67</v>
      </c>
      <c r="X130" s="32" t="s">
        <v>68</v>
      </c>
      <c r="Y130" s="13" t="s">
        <v>69</v>
      </c>
      <c r="Z130" s="25" t="s">
        <v>65</v>
      </c>
    </row>
    <row r="131" spans="1:26" hidden="1" x14ac:dyDescent="0.35">
      <c r="A131" s="14">
        <v>4000</v>
      </c>
      <c r="B131" s="15">
        <v>4211</v>
      </c>
      <c r="C131" s="28" t="s">
        <v>304</v>
      </c>
      <c r="D131" s="16" t="s">
        <v>305</v>
      </c>
      <c r="E131" s="17" t="s">
        <v>50</v>
      </c>
      <c r="F131" s="18">
        <v>1</v>
      </c>
      <c r="G131" s="18"/>
      <c r="H131" s="19">
        <v>250</v>
      </c>
      <c r="I131" s="20">
        <v>0</v>
      </c>
      <c r="J131" s="20">
        <v>5910.3</v>
      </c>
      <c r="K131" s="20">
        <v>3372.5</v>
      </c>
      <c r="L131" s="22">
        <v>9282.7999999999993</v>
      </c>
      <c r="M131" s="23"/>
      <c r="N131" s="17">
        <v>4000</v>
      </c>
      <c r="O131" s="17">
        <v>4200</v>
      </c>
      <c r="P131" s="17">
        <v>4210</v>
      </c>
      <c r="Q131" s="15">
        <v>4211</v>
      </c>
      <c r="R131" s="24" t="s">
        <v>58</v>
      </c>
      <c r="S131" s="24">
        <v>7200</v>
      </c>
      <c r="T131" s="24" t="s">
        <v>619</v>
      </c>
      <c r="U131" s="31" t="s">
        <v>306</v>
      </c>
      <c r="V131" s="31">
        <v>7134</v>
      </c>
      <c r="W131" s="32" t="s">
        <v>67</v>
      </c>
      <c r="X131" s="32" t="s">
        <v>68</v>
      </c>
      <c r="Y131" s="13" t="s">
        <v>69</v>
      </c>
      <c r="Z131" s="25" t="s">
        <v>65</v>
      </c>
    </row>
    <row r="132" spans="1:26" hidden="1" x14ac:dyDescent="0.35">
      <c r="A132" s="14">
        <v>4000</v>
      </c>
      <c r="B132" s="15">
        <v>4211</v>
      </c>
      <c r="C132" s="28" t="s">
        <v>307</v>
      </c>
      <c r="D132" s="16" t="s">
        <v>308</v>
      </c>
      <c r="E132" s="17" t="s">
        <v>50</v>
      </c>
      <c r="F132" s="18">
        <v>1</v>
      </c>
      <c r="G132" s="18"/>
      <c r="H132" s="19">
        <v>150</v>
      </c>
      <c r="I132" s="20">
        <v>0</v>
      </c>
      <c r="J132" s="20">
        <v>5644.8</v>
      </c>
      <c r="K132" s="20">
        <v>2023.5</v>
      </c>
      <c r="L132" s="22">
        <v>7668.3</v>
      </c>
      <c r="M132" s="23"/>
      <c r="N132" s="17">
        <v>4000</v>
      </c>
      <c r="O132" s="17">
        <v>4200</v>
      </c>
      <c r="P132" s="17">
        <v>4210</v>
      </c>
      <c r="Q132" s="15">
        <v>4211</v>
      </c>
      <c r="R132" s="24" t="s">
        <v>58</v>
      </c>
      <c r="S132" s="24">
        <v>7200</v>
      </c>
      <c r="T132" s="24" t="s">
        <v>619</v>
      </c>
      <c r="U132" s="31" t="s">
        <v>60</v>
      </c>
      <c r="V132" s="31">
        <v>7212</v>
      </c>
      <c r="W132" s="32" t="s">
        <v>67</v>
      </c>
      <c r="X132" s="32" t="s">
        <v>68</v>
      </c>
      <c r="Y132" s="13" t="s">
        <v>69</v>
      </c>
      <c r="Z132" s="25" t="s">
        <v>65</v>
      </c>
    </row>
    <row r="133" spans="1:26" hidden="1" x14ac:dyDescent="0.35">
      <c r="A133" s="14">
        <v>4000</v>
      </c>
      <c r="B133" s="15">
        <v>4211</v>
      </c>
      <c r="C133" s="28" t="s">
        <v>307</v>
      </c>
      <c r="D133" s="16" t="s">
        <v>308</v>
      </c>
      <c r="E133" s="17" t="s">
        <v>50</v>
      </c>
      <c r="F133" s="18">
        <v>1</v>
      </c>
      <c r="G133" s="18"/>
      <c r="H133" s="19">
        <v>150</v>
      </c>
      <c r="I133" s="20">
        <v>0</v>
      </c>
      <c r="J133" s="20">
        <v>5644.8</v>
      </c>
      <c r="K133" s="20">
        <v>2023.5</v>
      </c>
      <c r="L133" s="22">
        <v>7668.3</v>
      </c>
      <c r="M133" s="23"/>
      <c r="N133" s="17">
        <v>4000</v>
      </c>
      <c r="O133" s="17">
        <v>4200</v>
      </c>
      <c r="P133" s="17">
        <v>4210</v>
      </c>
      <c r="Q133" s="15">
        <v>4211</v>
      </c>
      <c r="R133" s="24" t="s">
        <v>58</v>
      </c>
      <c r="S133" s="24">
        <v>7200</v>
      </c>
      <c r="T133" s="24" t="s">
        <v>619</v>
      </c>
      <c r="U133" s="31" t="s">
        <v>60</v>
      </c>
      <c r="V133" s="31">
        <v>7212</v>
      </c>
      <c r="W133" s="32" t="s">
        <v>67</v>
      </c>
      <c r="X133" s="32" t="s">
        <v>68</v>
      </c>
      <c r="Y133" s="13" t="s">
        <v>69</v>
      </c>
      <c r="Z133" s="25" t="s">
        <v>65</v>
      </c>
    </row>
    <row r="134" spans="1:26" hidden="1" x14ac:dyDescent="0.35">
      <c r="A134" s="14">
        <v>4000</v>
      </c>
      <c r="B134" s="15">
        <v>4211</v>
      </c>
      <c r="C134" s="28" t="s">
        <v>309</v>
      </c>
      <c r="D134" s="16" t="s">
        <v>309</v>
      </c>
      <c r="E134" s="17" t="s">
        <v>50</v>
      </c>
      <c r="F134" s="18">
        <v>120</v>
      </c>
      <c r="G134" s="18"/>
      <c r="H134" s="19">
        <v>600</v>
      </c>
      <c r="I134" s="20">
        <v>0</v>
      </c>
      <c r="J134" s="20">
        <v>17388</v>
      </c>
      <c r="K134" s="20">
        <v>8094</v>
      </c>
      <c r="L134" s="22">
        <v>25482</v>
      </c>
      <c r="M134" s="23"/>
      <c r="N134" s="17">
        <v>4000</v>
      </c>
      <c r="O134" s="17">
        <v>4200</v>
      </c>
      <c r="P134" s="17">
        <v>4210</v>
      </c>
      <c r="Q134" s="15">
        <v>4211</v>
      </c>
      <c r="R134" s="24" t="s">
        <v>58</v>
      </c>
      <c r="S134" s="24">
        <v>7200</v>
      </c>
      <c r="T134" s="24" t="s">
        <v>619</v>
      </c>
      <c r="U134" s="31" t="s">
        <v>310</v>
      </c>
      <c r="V134" s="31">
        <v>7710</v>
      </c>
      <c r="W134" s="32" t="s">
        <v>67</v>
      </c>
      <c r="X134" s="32" t="s">
        <v>68</v>
      </c>
      <c r="Y134" s="13" t="s">
        <v>69</v>
      </c>
      <c r="Z134" s="25" t="s">
        <v>65</v>
      </c>
    </row>
    <row r="135" spans="1:26" hidden="1" x14ac:dyDescent="0.35">
      <c r="A135" s="14">
        <v>4000</v>
      </c>
      <c r="B135" s="15">
        <v>4211</v>
      </c>
      <c r="C135" s="28" t="s">
        <v>311</v>
      </c>
      <c r="D135" s="16" t="s">
        <v>311</v>
      </c>
      <c r="E135" s="17" t="s">
        <v>50</v>
      </c>
      <c r="F135" s="18">
        <v>22</v>
      </c>
      <c r="G135" s="18"/>
      <c r="H135" s="19">
        <v>110</v>
      </c>
      <c r="I135" s="20">
        <v>0</v>
      </c>
      <c r="J135" s="20">
        <v>2970</v>
      </c>
      <c r="K135" s="20">
        <v>1483.9</v>
      </c>
      <c r="L135" s="22">
        <v>4453.8999999999996</v>
      </c>
      <c r="M135" s="23"/>
      <c r="N135" s="17">
        <v>4000</v>
      </c>
      <c r="O135" s="17">
        <v>4200</v>
      </c>
      <c r="P135" s="17">
        <v>4210</v>
      </c>
      <c r="Q135" s="15">
        <v>4211</v>
      </c>
      <c r="R135" s="24" t="s">
        <v>58</v>
      </c>
      <c r="S135" s="24">
        <v>7200</v>
      </c>
      <c r="T135" s="24" t="s">
        <v>619</v>
      </c>
      <c r="U135" s="31" t="s">
        <v>310</v>
      </c>
      <c r="V135" s="31">
        <v>7710</v>
      </c>
      <c r="W135" s="32" t="s">
        <v>67</v>
      </c>
      <c r="X135" s="32" t="s">
        <v>68</v>
      </c>
      <c r="Y135" s="13" t="s">
        <v>69</v>
      </c>
      <c r="Z135" s="25" t="s">
        <v>65</v>
      </c>
    </row>
    <row r="136" spans="1:26" hidden="1" x14ac:dyDescent="0.35">
      <c r="A136" s="14">
        <v>4000</v>
      </c>
      <c r="B136" s="15">
        <v>4211</v>
      </c>
      <c r="C136" s="28" t="s">
        <v>312</v>
      </c>
      <c r="D136" s="16" t="s">
        <v>312</v>
      </c>
      <c r="E136" s="17" t="s">
        <v>50</v>
      </c>
      <c r="F136" s="18">
        <v>55</v>
      </c>
      <c r="G136" s="18"/>
      <c r="H136" s="19">
        <v>55</v>
      </c>
      <c r="I136" s="20">
        <v>0</v>
      </c>
      <c r="J136" s="20">
        <v>9900</v>
      </c>
      <c r="K136" s="20">
        <v>741.95</v>
      </c>
      <c r="L136" s="22">
        <v>10641.95</v>
      </c>
      <c r="M136" s="23"/>
      <c r="N136" s="17">
        <v>4000</v>
      </c>
      <c r="O136" s="17">
        <v>4200</v>
      </c>
      <c r="P136" s="17">
        <v>4210</v>
      </c>
      <c r="Q136" s="15">
        <v>4211</v>
      </c>
      <c r="R136" s="24" t="s">
        <v>58</v>
      </c>
      <c r="S136" s="24">
        <v>7200</v>
      </c>
      <c r="T136" s="24" t="s">
        <v>619</v>
      </c>
      <c r="U136" s="31" t="s">
        <v>310</v>
      </c>
      <c r="V136" s="31">
        <v>7710</v>
      </c>
      <c r="W136" s="32" t="s">
        <v>67</v>
      </c>
      <c r="X136" s="32" t="s">
        <v>68</v>
      </c>
      <c r="Y136" s="13" t="s">
        <v>69</v>
      </c>
      <c r="Z136" s="25" t="s">
        <v>65</v>
      </c>
    </row>
    <row r="137" spans="1:26" hidden="1" x14ac:dyDescent="0.35">
      <c r="A137" s="14">
        <v>4000</v>
      </c>
      <c r="B137" s="15">
        <v>4211</v>
      </c>
      <c r="C137" s="28" t="s">
        <v>313</v>
      </c>
      <c r="D137" s="16" t="s">
        <v>313</v>
      </c>
      <c r="E137" s="17" t="s">
        <v>50</v>
      </c>
      <c r="F137" s="18">
        <v>40</v>
      </c>
      <c r="G137" s="18"/>
      <c r="H137" s="19">
        <v>200</v>
      </c>
      <c r="I137" s="20">
        <v>0</v>
      </c>
      <c r="J137" s="20">
        <v>3600</v>
      </c>
      <c r="K137" s="20">
        <v>2698</v>
      </c>
      <c r="L137" s="22">
        <v>6298</v>
      </c>
      <c r="M137" s="23"/>
      <c r="N137" s="17">
        <v>4000</v>
      </c>
      <c r="O137" s="17">
        <v>4200</v>
      </c>
      <c r="P137" s="17">
        <v>4210</v>
      </c>
      <c r="Q137" s="15">
        <v>4211</v>
      </c>
      <c r="R137" s="24" t="s">
        <v>58</v>
      </c>
      <c r="S137" s="24">
        <v>7200</v>
      </c>
      <c r="T137" s="24" t="s">
        <v>619</v>
      </c>
      <c r="U137" s="31" t="s">
        <v>310</v>
      </c>
      <c r="V137" s="31">
        <v>7710</v>
      </c>
      <c r="W137" s="32" t="s">
        <v>67</v>
      </c>
      <c r="X137" s="32" t="s">
        <v>68</v>
      </c>
      <c r="Y137" s="13" t="s">
        <v>69</v>
      </c>
      <c r="Z137" s="25" t="s">
        <v>65</v>
      </c>
    </row>
    <row r="138" spans="1:26" hidden="1" x14ac:dyDescent="0.35">
      <c r="A138" s="14">
        <v>4000</v>
      </c>
      <c r="B138" s="15">
        <v>4211</v>
      </c>
      <c r="C138" s="28" t="s">
        <v>314</v>
      </c>
      <c r="D138" s="16" t="s">
        <v>314</v>
      </c>
      <c r="E138" s="17" t="s">
        <v>50</v>
      </c>
      <c r="F138" s="18">
        <v>100</v>
      </c>
      <c r="G138" s="18"/>
      <c r="H138" s="19">
        <v>100</v>
      </c>
      <c r="I138" s="20">
        <v>0</v>
      </c>
      <c r="J138" s="20">
        <v>9000</v>
      </c>
      <c r="K138" s="20">
        <v>1349</v>
      </c>
      <c r="L138" s="22">
        <v>10349</v>
      </c>
      <c r="M138" s="23"/>
      <c r="N138" s="17">
        <v>4000</v>
      </c>
      <c r="O138" s="17">
        <v>4200</v>
      </c>
      <c r="P138" s="17">
        <v>4210</v>
      </c>
      <c r="Q138" s="15">
        <v>4211</v>
      </c>
      <c r="R138" s="24" t="s">
        <v>58</v>
      </c>
      <c r="S138" s="24">
        <v>7200</v>
      </c>
      <c r="T138" s="24" t="s">
        <v>619</v>
      </c>
      <c r="U138" s="31" t="s">
        <v>310</v>
      </c>
      <c r="V138" s="31">
        <v>7710</v>
      </c>
      <c r="W138" s="32" t="s">
        <v>67</v>
      </c>
      <c r="X138" s="32" t="s">
        <v>68</v>
      </c>
      <c r="Y138" s="13" t="s">
        <v>69</v>
      </c>
      <c r="Z138" s="25" t="s">
        <v>65</v>
      </c>
    </row>
    <row r="139" spans="1:26" hidden="1" x14ac:dyDescent="0.35">
      <c r="A139" s="14">
        <v>4000</v>
      </c>
      <c r="B139" s="15">
        <v>4211</v>
      </c>
      <c r="C139" s="28" t="s">
        <v>315</v>
      </c>
      <c r="D139" s="16" t="s">
        <v>315</v>
      </c>
      <c r="E139" s="17" t="s">
        <v>50</v>
      </c>
      <c r="F139" s="18">
        <v>507</v>
      </c>
      <c r="G139" s="18"/>
      <c r="H139" s="19">
        <v>507</v>
      </c>
      <c r="I139" s="20">
        <v>0</v>
      </c>
      <c r="J139" s="20">
        <v>45630</v>
      </c>
      <c r="K139" s="20">
        <v>6839.43</v>
      </c>
      <c r="L139" s="22">
        <v>52469.43</v>
      </c>
      <c r="M139" s="23"/>
      <c r="N139" s="17">
        <v>4000</v>
      </c>
      <c r="O139" s="17">
        <v>4200</v>
      </c>
      <c r="P139" s="17">
        <v>4210</v>
      </c>
      <c r="Q139" s="15">
        <v>4211</v>
      </c>
      <c r="R139" s="24" t="s">
        <v>58</v>
      </c>
      <c r="S139" s="24">
        <v>7200</v>
      </c>
      <c r="T139" s="24" t="s">
        <v>619</v>
      </c>
      <c r="U139" s="31" t="s">
        <v>297</v>
      </c>
      <c r="V139" s="31">
        <v>7720</v>
      </c>
      <c r="W139" s="32" t="s">
        <v>67</v>
      </c>
      <c r="X139" s="32" t="s">
        <v>68</v>
      </c>
      <c r="Y139" s="13" t="s">
        <v>69</v>
      </c>
      <c r="Z139" s="25" t="s">
        <v>65</v>
      </c>
    </row>
    <row r="140" spans="1:26" hidden="1" x14ac:dyDescent="0.35">
      <c r="A140" s="14">
        <v>4000</v>
      </c>
      <c r="B140" s="15">
        <v>4211</v>
      </c>
      <c r="C140" s="28" t="s">
        <v>316</v>
      </c>
      <c r="D140" s="16" t="s">
        <v>316</v>
      </c>
      <c r="E140" s="17" t="s">
        <v>50</v>
      </c>
      <c r="F140" s="18">
        <v>83</v>
      </c>
      <c r="G140" s="18"/>
      <c r="H140" s="19">
        <v>83</v>
      </c>
      <c r="I140" s="20">
        <v>0</v>
      </c>
      <c r="J140" s="20">
        <v>7470</v>
      </c>
      <c r="K140" s="20">
        <v>1119.67</v>
      </c>
      <c r="L140" s="22">
        <v>8589.67</v>
      </c>
      <c r="M140" s="23"/>
      <c r="N140" s="17">
        <v>4000</v>
      </c>
      <c r="O140" s="17">
        <v>4200</v>
      </c>
      <c r="P140" s="17">
        <v>4210</v>
      </c>
      <c r="Q140" s="15">
        <v>4211</v>
      </c>
      <c r="R140" s="24" t="s">
        <v>58</v>
      </c>
      <c r="S140" s="24">
        <v>7200</v>
      </c>
      <c r="T140" s="24" t="s">
        <v>619</v>
      </c>
      <c r="U140" s="31" t="s">
        <v>295</v>
      </c>
      <c r="V140" s="31">
        <v>7790</v>
      </c>
      <c r="W140" s="32" t="s">
        <v>67</v>
      </c>
      <c r="X140" s="32" t="s">
        <v>68</v>
      </c>
      <c r="Y140" s="13" t="s">
        <v>69</v>
      </c>
      <c r="Z140" s="25" t="s">
        <v>65</v>
      </c>
    </row>
    <row r="141" spans="1:26" hidden="1" x14ac:dyDescent="0.35">
      <c r="A141" s="14">
        <v>4000</v>
      </c>
      <c r="B141" s="15">
        <v>4211</v>
      </c>
      <c r="C141" s="28" t="s">
        <v>317</v>
      </c>
      <c r="D141" s="16" t="s">
        <v>317</v>
      </c>
      <c r="E141" s="17" t="s">
        <v>50</v>
      </c>
      <c r="F141" s="18">
        <v>133</v>
      </c>
      <c r="G141" s="18"/>
      <c r="H141" s="19">
        <v>133</v>
      </c>
      <c r="I141" s="20">
        <v>0</v>
      </c>
      <c r="J141" s="20">
        <v>9576</v>
      </c>
      <c r="K141" s="20">
        <v>1794.17</v>
      </c>
      <c r="L141" s="22">
        <v>11370.17</v>
      </c>
      <c r="M141" s="23"/>
      <c r="N141" s="17">
        <v>4000</v>
      </c>
      <c r="O141" s="17">
        <v>4200</v>
      </c>
      <c r="P141" s="17">
        <v>4210</v>
      </c>
      <c r="Q141" s="15">
        <v>4211</v>
      </c>
      <c r="R141" s="24" t="s">
        <v>58</v>
      </c>
      <c r="S141" s="24">
        <v>7200</v>
      </c>
      <c r="T141" s="24" t="s">
        <v>619</v>
      </c>
      <c r="U141" s="31" t="s">
        <v>297</v>
      </c>
      <c r="V141" s="31">
        <v>7720</v>
      </c>
      <c r="W141" s="32" t="s">
        <v>67</v>
      </c>
      <c r="X141" s="32" t="s">
        <v>68</v>
      </c>
      <c r="Y141" s="13" t="s">
        <v>69</v>
      </c>
      <c r="Z141" s="25" t="s">
        <v>65</v>
      </c>
    </row>
    <row r="142" spans="1:26" hidden="1" x14ac:dyDescent="0.35">
      <c r="A142" s="14">
        <v>4000</v>
      </c>
      <c r="B142" s="15">
        <v>4211</v>
      </c>
      <c r="C142" s="28" t="s">
        <v>318</v>
      </c>
      <c r="D142" s="16" t="s">
        <v>318</v>
      </c>
      <c r="E142" s="17" t="s">
        <v>50</v>
      </c>
      <c r="F142" s="18">
        <v>35</v>
      </c>
      <c r="G142" s="18"/>
      <c r="H142" s="19">
        <v>35</v>
      </c>
      <c r="I142" s="20">
        <v>0</v>
      </c>
      <c r="J142" s="20">
        <v>3150</v>
      </c>
      <c r="K142" s="20">
        <v>472.15</v>
      </c>
      <c r="L142" s="22">
        <v>3622.15</v>
      </c>
      <c r="M142" s="23"/>
      <c r="N142" s="17">
        <v>4000</v>
      </c>
      <c r="O142" s="17">
        <v>4200</v>
      </c>
      <c r="P142" s="17">
        <v>4210</v>
      </c>
      <c r="Q142" s="15">
        <v>4211</v>
      </c>
      <c r="R142" s="24" t="s">
        <v>58</v>
      </c>
      <c r="S142" s="24">
        <v>7200</v>
      </c>
      <c r="T142" s="24" t="s">
        <v>619</v>
      </c>
      <c r="U142" s="31" t="s">
        <v>295</v>
      </c>
      <c r="V142" s="31">
        <v>7790</v>
      </c>
      <c r="W142" s="32" t="s">
        <v>67</v>
      </c>
      <c r="X142" s="32" t="s">
        <v>68</v>
      </c>
      <c r="Y142" s="13" t="s">
        <v>69</v>
      </c>
      <c r="Z142" s="25" t="s">
        <v>65</v>
      </c>
    </row>
    <row r="143" spans="1:26" hidden="1" x14ac:dyDescent="0.35">
      <c r="A143" s="14">
        <v>4000</v>
      </c>
      <c r="B143" s="15">
        <v>4211</v>
      </c>
      <c r="C143" s="28" t="s">
        <v>319</v>
      </c>
      <c r="D143" s="16" t="s">
        <v>319</v>
      </c>
      <c r="E143" s="17" t="s">
        <v>50</v>
      </c>
      <c r="F143" s="18">
        <v>142</v>
      </c>
      <c r="G143" s="18"/>
      <c r="H143" s="19">
        <v>142</v>
      </c>
      <c r="I143" s="20">
        <v>0</v>
      </c>
      <c r="J143" s="20">
        <v>12780</v>
      </c>
      <c r="K143" s="20">
        <v>1915.58</v>
      </c>
      <c r="L143" s="22">
        <v>14695.58</v>
      </c>
      <c r="M143" s="23"/>
      <c r="N143" s="17">
        <v>4000</v>
      </c>
      <c r="O143" s="17">
        <v>4200</v>
      </c>
      <c r="P143" s="17">
        <v>4210</v>
      </c>
      <c r="Q143" s="15">
        <v>4211</v>
      </c>
      <c r="R143" s="24" t="s">
        <v>58</v>
      </c>
      <c r="S143" s="24">
        <v>7200</v>
      </c>
      <c r="T143" s="24" t="s">
        <v>619</v>
      </c>
      <c r="U143" s="31" t="s">
        <v>297</v>
      </c>
      <c r="V143" s="31">
        <v>7720</v>
      </c>
      <c r="W143" s="32" t="s">
        <v>67</v>
      </c>
      <c r="X143" s="32" t="s">
        <v>68</v>
      </c>
      <c r="Y143" s="13" t="s">
        <v>69</v>
      </c>
      <c r="Z143" s="25" t="s">
        <v>65</v>
      </c>
    </row>
    <row r="144" spans="1:26" hidden="1" x14ac:dyDescent="0.35">
      <c r="A144" s="14">
        <v>4000</v>
      </c>
      <c r="B144" s="15">
        <v>4211</v>
      </c>
      <c r="C144" s="28" t="s">
        <v>320</v>
      </c>
      <c r="D144" s="16" t="s">
        <v>320</v>
      </c>
      <c r="E144" s="17" t="s">
        <v>50</v>
      </c>
      <c r="F144" s="18">
        <v>24</v>
      </c>
      <c r="G144" s="18"/>
      <c r="H144" s="19">
        <v>24</v>
      </c>
      <c r="I144" s="20">
        <v>0</v>
      </c>
      <c r="J144" s="20">
        <v>2160</v>
      </c>
      <c r="K144" s="20">
        <v>323.76</v>
      </c>
      <c r="L144" s="22">
        <v>2483.7600000000002</v>
      </c>
      <c r="M144" s="23"/>
      <c r="N144" s="17">
        <v>4000</v>
      </c>
      <c r="O144" s="17">
        <v>4200</v>
      </c>
      <c r="P144" s="17">
        <v>4210</v>
      </c>
      <c r="Q144" s="15">
        <v>4211</v>
      </c>
      <c r="R144" s="24" t="s">
        <v>58</v>
      </c>
      <c r="S144" s="24">
        <v>7200</v>
      </c>
      <c r="T144" s="24" t="s">
        <v>619</v>
      </c>
      <c r="U144" s="31" t="s">
        <v>295</v>
      </c>
      <c r="V144" s="31">
        <v>7790</v>
      </c>
      <c r="W144" s="32" t="s">
        <v>67</v>
      </c>
      <c r="X144" s="32" t="s">
        <v>68</v>
      </c>
      <c r="Y144" s="13" t="s">
        <v>69</v>
      </c>
      <c r="Z144" s="25" t="s">
        <v>65</v>
      </c>
    </row>
    <row r="145" spans="1:26" hidden="1" x14ac:dyDescent="0.35">
      <c r="A145" s="14">
        <v>4000</v>
      </c>
      <c r="B145" s="15">
        <v>4211</v>
      </c>
      <c r="C145" s="28" t="s">
        <v>321</v>
      </c>
      <c r="D145" s="16" t="s">
        <v>321</v>
      </c>
      <c r="E145" s="17" t="s">
        <v>50</v>
      </c>
      <c r="F145" s="18">
        <v>50</v>
      </c>
      <c r="G145" s="18"/>
      <c r="H145" s="19">
        <v>50</v>
      </c>
      <c r="I145" s="20">
        <v>0</v>
      </c>
      <c r="J145" s="20">
        <v>9000</v>
      </c>
      <c r="K145" s="20">
        <v>674.5</v>
      </c>
      <c r="L145" s="22">
        <v>9674.5</v>
      </c>
      <c r="M145" s="23"/>
      <c r="N145" s="17">
        <v>4000</v>
      </c>
      <c r="O145" s="17">
        <v>4200</v>
      </c>
      <c r="P145" s="17">
        <v>4210</v>
      </c>
      <c r="Q145" s="15">
        <v>4211</v>
      </c>
      <c r="R145" s="24" t="s">
        <v>58</v>
      </c>
      <c r="S145" s="24">
        <v>7200</v>
      </c>
      <c r="T145" s="24" t="s">
        <v>619</v>
      </c>
      <c r="U145" s="31" t="s">
        <v>310</v>
      </c>
      <c r="V145" s="31">
        <v>7710</v>
      </c>
      <c r="W145" s="32" t="s">
        <v>67</v>
      </c>
      <c r="X145" s="32" t="s">
        <v>68</v>
      </c>
      <c r="Y145" s="13" t="s">
        <v>69</v>
      </c>
      <c r="Z145" s="25" t="s">
        <v>65</v>
      </c>
    </row>
    <row r="146" spans="1:26" hidden="1" x14ac:dyDescent="0.35">
      <c r="A146" s="14">
        <v>4000</v>
      </c>
      <c r="B146" s="14">
        <v>4211</v>
      </c>
      <c r="C146" s="28" t="s">
        <v>322</v>
      </c>
      <c r="D146" s="16" t="s">
        <v>322</v>
      </c>
      <c r="E146" s="17" t="s">
        <v>50</v>
      </c>
      <c r="F146" s="18"/>
      <c r="G146" s="18"/>
      <c r="H146" s="58">
        <v>180</v>
      </c>
      <c r="I146" s="20">
        <v>0</v>
      </c>
      <c r="J146" s="20">
        <v>16200</v>
      </c>
      <c r="K146" s="20">
        <v>2428.1999999999998</v>
      </c>
      <c r="L146" s="22">
        <v>18628.2</v>
      </c>
      <c r="M146" s="59"/>
      <c r="N146" s="60">
        <v>4000</v>
      </c>
      <c r="O146" s="61">
        <v>4200</v>
      </c>
      <c r="P146" s="61">
        <v>4210</v>
      </c>
      <c r="Q146" s="60">
        <v>4211</v>
      </c>
      <c r="R146" s="38" t="s">
        <v>58</v>
      </c>
      <c r="S146" s="24">
        <v>7200</v>
      </c>
      <c r="T146" s="24" t="s">
        <v>619</v>
      </c>
      <c r="U146" s="45" t="s">
        <v>323</v>
      </c>
      <c r="V146" s="45">
        <v>7112</v>
      </c>
      <c r="W146" s="32" t="s">
        <v>67</v>
      </c>
      <c r="X146" s="32" t="s">
        <v>68</v>
      </c>
      <c r="Y146" s="13" t="s">
        <v>69</v>
      </c>
      <c r="Z146" s="25" t="s">
        <v>65</v>
      </c>
    </row>
    <row r="147" spans="1:26" hidden="1" x14ac:dyDescent="0.35">
      <c r="A147" s="14">
        <v>4000</v>
      </c>
      <c r="B147" s="15">
        <v>4211</v>
      </c>
      <c r="C147" s="28" t="s">
        <v>324</v>
      </c>
      <c r="D147" s="16" t="s">
        <v>324</v>
      </c>
      <c r="E147" s="17" t="s">
        <v>50</v>
      </c>
      <c r="F147" s="18">
        <v>55</v>
      </c>
      <c r="G147" s="18"/>
      <c r="H147" s="19">
        <v>55</v>
      </c>
      <c r="I147" s="20">
        <v>0</v>
      </c>
      <c r="J147" s="20">
        <v>9900</v>
      </c>
      <c r="K147" s="20">
        <v>741.95</v>
      </c>
      <c r="L147" s="22">
        <v>10641.95</v>
      </c>
      <c r="M147" s="23"/>
      <c r="N147" s="17">
        <v>4000</v>
      </c>
      <c r="O147" s="17">
        <v>4200</v>
      </c>
      <c r="P147" s="17">
        <v>4210</v>
      </c>
      <c r="Q147" s="15">
        <v>4211</v>
      </c>
      <c r="R147" s="24" t="s">
        <v>58</v>
      </c>
      <c r="S147" s="24">
        <v>7200</v>
      </c>
      <c r="T147" s="24" t="s">
        <v>619</v>
      </c>
      <c r="U147" s="31" t="s">
        <v>310</v>
      </c>
      <c r="V147" s="31">
        <v>7710</v>
      </c>
      <c r="W147" s="32" t="s">
        <v>67</v>
      </c>
      <c r="X147" s="32" t="s">
        <v>68</v>
      </c>
      <c r="Y147" s="13" t="s">
        <v>69</v>
      </c>
      <c r="Z147" s="25" t="s">
        <v>65</v>
      </c>
    </row>
    <row r="148" spans="1:26" x14ac:dyDescent="0.35">
      <c r="A148" s="14">
        <v>4000</v>
      </c>
      <c r="B148" s="15">
        <v>4211</v>
      </c>
      <c r="C148" s="28" t="s">
        <v>325</v>
      </c>
      <c r="D148" s="16" t="s">
        <v>325</v>
      </c>
      <c r="E148" s="33" t="s">
        <v>57</v>
      </c>
      <c r="F148" s="18"/>
      <c r="G148" s="18"/>
      <c r="H148" s="19">
        <v>2000</v>
      </c>
      <c r="I148" s="20">
        <v>0</v>
      </c>
      <c r="J148" s="20">
        <v>0</v>
      </c>
      <c r="K148" s="20">
        <v>14100</v>
      </c>
      <c r="L148" s="22">
        <v>14100</v>
      </c>
      <c r="M148" s="23"/>
      <c r="N148" s="17">
        <v>4000</v>
      </c>
      <c r="O148" s="17">
        <v>4200</v>
      </c>
      <c r="P148" s="17">
        <v>4210</v>
      </c>
      <c r="Q148" s="15">
        <v>4211</v>
      </c>
      <c r="R148" s="24"/>
      <c r="S148" s="31">
        <v>6100</v>
      </c>
      <c r="T148" s="31" t="s">
        <v>627</v>
      </c>
      <c r="U148" s="31"/>
      <c r="V148" s="31">
        <v>7281</v>
      </c>
      <c r="W148" s="32" t="s">
        <v>67</v>
      </c>
      <c r="X148" s="32" t="s">
        <v>68</v>
      </c>
      <c r="Y148" s="13" t="s">
        <v>69</v>
      </c>
      <c r="Z148" s="25" t="s">
        <v>65</v>
      </c>
    </row>
    <row r="149" spans="1:26" x14ac:dyDescent="0.35">
      <c r="A149" s="14">
        <v>4000</v>
      </c>
      <c r="B149" s="15">
        <v>4211</v>
      </c>
      <c r="C149" s="28" t="s">
        <v>325</v>
      </c>
      <c r="D149" s="16" t="s">
        <v>325</v>
      </c>
      <c r="E149" s="33" t="s">
        <v>57</v>
      </c>
      <c r="F149" s="18"/>
      <c r="G149" s="18"/>
      <c r="H149" s="19">
        <v>106</v>
      </c>
      <c r="I149" s="20">
        <v>0</v>
      </c>
      <c r="J149" s="20">
        <v>0</v>
      </c>
      <c r="K149" s="20">
        <v>747.3</v>
      </c>
      <c r="L149" s="22">
        <v>747.3</v>
      </c>
      <c r="M149" s="23"/>
      <c r="N149" s="17">
        <v>4000</v>
      </c>
      <c r="O149" s="17">
        <v>4200</v>
      </c>
      <c r="P149" s="17">
        <v>4210</v>
      </c>
      <c r="Q149" s="15">
        <v>4211</v>
      </c>
      <c r="R149" s="24"/>
      <c r="S149" s="31">
        <v>6100</v>
      </c>
      <c r="T149" s="31" t="s">
        <v>627</v>
      </c>
      <c r="U149" s="31"/>
      <c r="V149" s="31">
        <v>7281</v>
      </c>
      <c r="W149" s="32" t="s">
        <v>67</v>
      </c>
      <c r="X149" s="32" t="s">
        <v>68</v>
      </c>
      <c r="Y149" s="13" t="s">
        <v>69</v>
      </c>
      <c r="Z149" s="25" t="s">
        <v>65</v>
      </c>
    </row>
    <row r="150" spans="1:26" hidden="1" x14ac:dyDescent="0.35">
      <c r="A150" s="14">
        <v>4000</v>
      </c>
      <c r="B150" s="15">
        <v>4211</v>
      </c>
      <c r="C150" s="28" t="s">
        <v>326</v>
      </c>
      <c r="D150" s="16" t="s">
        <v>326</v>
      </c>
      <c r="E150" s="17" t="s">
        <v>50</v>
      </c>
      <c r="F150" s="18">
        <v>3</v>
      </c>
      <c r="G150" s="18"/>
      <c r="H150" s="19">
        <v>60</v>
      </c>
      <c r="I150" s="20">
        <v>0</v>
      </c>
      <c r="J150" s="20">
        <v>21600</v>
      </c>
      <c r="K150" s="20">
        <v>809.4</v>
      </c>
      <c r="L150" s="22">
        <v>22409.4</v>
      </c>
      <c r="M150" s="23"/>
      <c r="N150" s="17">
        <v>4000</v>
      </c>
      <c r="O150" s="17">
        <v>4200</v>
      </c>
      <c r="P150" s="17">
        <v>4210</v>
      </c>
      <c r="Q150" s="15">
        <v>4211</v>
      </c>
      <c r="R150" s="24" t="s">
        <v>58</v>
      </c>
      <c r="S150" s="24">
        <v>7200</v>
      </c>
      <c r="T150" s="24" t="s">
        <v>619</v>
      </c>
      <c r="U150" s="31" t="s">
        <v>270</v>
      </c>
      <c r="V150" s="31">
        <v>7510</v>
      </c>
      <c r="W150" s="32" t="s">
        <v>67</v>
      </c>
      <c r="X150" s="32" t="s">
        <v>68</v>
      </c>
      <c r="Y150" s="13" t="s">
        <v>69</v>
      </c>
      <c r="Z150" s="25" t="s">
        <v>65</v>
      </c>
    </row>
    <row r="151" spans="1:26" hidden="1" x14ac:dyDescent="0.35">
      <c r="A151" s="14">
        <v>4000</v>
      </c>
      <c r="B151" s="15">
        <v>4211</v>
      </c>
      <c r="C151" s="28" t="s">
        <v>327</v>
      </c>
      <c r="D151" s="16" t="s">
        <v>327</v>
      </c>
      <c r="E151" s="17" t="s">
        <v>50</v>
      </c>
      <c r="F151" s="18">
        <v>1</v>
      </c>
      <c r="G151" s="18"/>
      <c r="H151" s="19">
        <v>800</v>
      </c>
      <c r="I151" s="20">
        <v>0</v>
      </c>
      <c r="J151" s="20">
        <v>171000</v>
      </c>
      <c r="K151" s="20">
        <v>10792</v>
      </c>
      <c r="L151" s="22">
        <v>181792</v>
      </c>
      <c r="M151" s="23"/>
      <c r="N151" s="17">
        <v>4000</v>
      </c>
      <c r="O151" s="17">
        <v>4200</v>
      </c>
      <c r="P151" s="17">
        <v>4210</v>
      </c>
      <c r="Q151" s="15">
        <v>4211</v>
      </c>
      <c r="R151" s="24" t="s">
        <v>58</v>
      </c>
      <c r="S151" s="24">
        <v>7200</v>
      </c>
      <c r="T151" s="24" t="s">
        <v>619</v>
      </c>
      <c r="U151" s="31" t="s">
        <v>61</v>
      </c>
      <c r="V151" s="31">
        <v>7230</v>
      </c>
      <c r="W151" s="32" t="s">
        <v>67</v>
      </c>
      <c r="X151" s="32" t="s">
        <v>68</v>
      </c>
      <c r="Y151" s="13" t="s">
        <v>69</v>
      </c>
      <c r="Z151" s="25" t="s">
        <v>65</v>
      </c>
    </row>
    <row r="152" spans="1:26" hidden="1" x14ac:dyDescent="0.35">
      <c r="A152" s="14">
        <v>4000</v>
      </c>
      <c r="B152" s="15">
        <v>4211</v>
      </c>
      <c r="C152" s="28" t="s">
        <v>328</v>
      </c>
      <c r="D152" s="16" t="s">
        <v>328</v>
      </c>
      <c r="E152" s="17" t="s">
        <v>50</v>
      </c>
      <c r="F152" s="18">
        <v>15</v>
      </c>
      <c r="G152" s="18"/>
      <c r="H152" s="19">
        <v>225</v>
      </c>
      <c r="I152" s="20">
        <v>0</v>
      </c>
      <c r="J152" s="20">
        <v>11637</v>
      </c>
      <c r="K152" s="20">
        <v>3035.25</v>
      </c>
      <c r="L152" s="22">
        <v>14672.25</v>
      </c>
      <c r="M152" s="23"/>
      <c r="N152" s="17">
        <v>4000</v>
      </c>
      <c r="O152" s="17">
        <v>4200</v>
      </c>
      <c r="P152" s="17">
        <v>4210</v>
      </c>
      <c r="Q152" s="15">
        <v>4211</v>
      </c>
      <c r="R152" s="24" t="s">
        <v>58</v>
      </c>
      <c r="S152" s="24">
        <v>7200</v>
      </c>
      <c r="T152" s="24" t="s">
        <v>619</v>
      </c>
      <c r="U152" s="31" t="s">
        <v>59</v>
      </c>
      <c r="V152" s="31">
        <v>7260</v>
      </c>
      <c r="W152" s="32" t="s">
        <v>67</v>
      </c>
      <c r="X152" s="32" t="s">
        <v>68</v>
      </c>
      <c r="Y152" s="13" t="s">
        <v>69</v>
      </c>
      <c r="Z152" s="25" t="s">
        <v>65</v>
      </c>
    </row>
    <row r="153" spans="1:26" hidden="1" x14ac:dyDescent="0.35">
      <c r="A153" s="14">
        <v>4000</v>
      </c>
      <c r="B153" s="15">
        <v>4211</v>
      </c>
      <c r="C153" s="28" t="s">
        <v>328</v>
      </c>
      <c r="D153" s="16" t="s">
        <v>328</v>
      </c>
      <c r="E153" s="17" t="s">
        <v>50</v>
      </c>
      <c r="F153" s="18">
        <v>30</v>
      </c>
      <c r="G153" s="18"/>
      <c r="H153" s="19">
        <v>1350</v>
      </c>
      <c r="I153" s="20">
        <v>0</v>
      </c>
      <c r="J153" s="20">
        <v>23274</v>
      </c>
      <c r="K153" s="20">
        <v>18211.5</v>
      </c>
      <c r="L153" s="22">
        <v>41485.5</v>
      </c>
      <c r="M153" s="23"/>
      <c r="N153" s="17">
        <v>4000</v>
      </c>
      <c r="O153" s="17">
        <v>4200</v>
      </c>
      <c r="P153" s="17">
        <v>4210</v>
      </c>
      <c r="Q153" s="15">
        <v>4211</v>
      </c>
      <c r="R153" s="24" t="s">
        <v>58</v>
      </c>
      <c r="S153" s="24">
        <v>7200</v>
      </c>
      <c r="T153" s="24" t="s">
        <v>619</v>
      </c>
      <c r="U153" s="31" t="s">
        <v>59</v>
      </c>
      <c r="V153" s="31">
        <v>7260</v>
      </c>
      <c r="W153" s="32" t="s">
        <v>67</v>
      </c>
      <c r="X153" s="32" t="s">
        <v>68</v>
      </c>
      <c r="Y153" s="13" t="s">
        <v>69</v>
      </c>
      <c r="Z153" s="25" t="s">
        <v>65</v>
      </c>
    </row>
    <row r="154" spans="1:26" hidden="1" x14ac:dyDescent="0.35">
      <c r="A154" s="14">
        <v>4000</v>
      </c>
      <c r="B154" s="15">
        <v>4211</v>
      </c>
      <c r="C154" s="28" t="s">
        <v>329</v>
      </c>
      <c r="D154" s="16" t="s">
        <v>329</v>
      </c>
      <c r="E154" s="17" t="s">
        <v>50</v>
      </c>
      <c r="F154" s="18">
        <v>15</v>
      </c>
      <c r="G154" s="18"/>
      <c r="H154" s="19">
        <v>675</v>
      </c>
      <c r="I154" s="20">
        <v>0</v>
      </c>
      <c r="J154" s="20">
        <v>12150</v>
      </c>
      <c r="K154" s="20">
        <v>9105.75</v>
      </c>
      <c r="L154" s="22">
        <v>21255.75</v>
      </c>
      <c r="M154" s="23"/>
      <c r="N154" s="17">
        <v>4000</v>
      </c>
      <c r="O154" s="17">
        <v>4200</v>
      </c>
      <c r="P154" s="17">
        <v>4210</v>
      </c>
      <c r="Q154" s="15">
        <v>4211</v>
      </c>
      <c r="R154" s="24" t="s">
        <v>58</v>
      </c>
      <c r="S154" s="24">
        <v>7200</v>
      </c>
      <c r="T154" s="24" t="s">
        <v>619</v>
      </c>
      <c r="U154" s="31" t="s">
        <v>59</v>
      </c>
      <c r="V154" s="31">
        <v>7260</v>
      </c>
      <c r="W154" s="32" t="s">
        <v>67</v>
      </c>
      <c r="X154" s="32" t="s">
        <v>68</v>
      </c>
      <c r="Y154" s="13" t="s">
        <v>69</v>
      </c>
      <c r="Z154" s="25" t="s">
        <v>65</v>
      </c>
    </row>
    <row r="155" spans="1:26" hidden="1" x14ac:dyDescent="0.35">
      <c r="A155" s="46">
        <v>4000</v>
      </c>
      <c r="B155" s="33">
        <v>4211</v>
      </c>
      <c r="C155" s="34" t="s">
        <v>330</v>
      </c>
      <c r="D155" s="47"/>
      <c r="E155" s="33" t="s">
        <v>50</v>
      </c>
      <c r="F155" s="18">
        <v>5</v>
      </c>
      <c r="G155" s="18"/>
      <c r="H155" s="19">
        <v>150</v>
      </c>
      <c r="I155" s="20">
        <v>0</v>
      </c>
      <c r="J155" s="20">
        <v>5400</v>
      </c>
      <c r="K155" s="20">
        <v>2023.5</v>
      </c>
      <c r="L155" s="22">
        <v>7423.5</v>
      </c>
      <c r="M155" s="23"/>
      <c r="N155" s="17">
        <v>4000</v>
      </c>
      <c r="O155" s="17">
        <v>4200</v>
      </c>
      <c r="P155" s="17">
        <v>4210</v>
      </c>
      <c r="Q155" s="14">
        <v>4211</v>
      </c>
      <c r="R155" s="24" t="s">
        <v>58</v>
      </c>
      <c r="S155" s="24">
        <v>7200</v>
      </c>
      <c r="T155" s="24" t="s">
        <v>619</v>
      </c>
      <c r="U155" s="31" t="s">
        <v>59</v>
      </c>
      <c r="V155" s="31">
        <v>7260</v>
      </c>
      <c r="W155" s="32" t="s">
        <v>67</v>
      </c>
      <c r="X155" s="32" t="s">
        <v>68</v>
      </c>
      <c r="Y155" s="13" t="s">
        <v>69</v>
      </c>
      <c r="Z155" s="25" t="s">
        <v>65</v>
      </c>
    </row>
    <row r="156" spans="1:26" hidden="1" x14ac:dyDescent="0.35">
      <c r="A156" s="46">
        <v>4000</v>
      </c>
      <c r="B156" s="33">
        <v>4211</v>
      </c>
      <c r="C156" s="34" t="s">
        <v>331</v>
      </c>
      <c r="D156" s="47"/>
      <c r="E156" s="33" t="s">
        <v>50</v>
      </c>
      <c r="F156" s="18">
        <v>2</v>
      </c>
      <c r="G156" s="18"/>
      <c r="H156" s="19">
        <v>60</v>
      </c>
      <c r="I156" s="20">
        <v>0</v>
      </c>
      <c r="J156" s="20">
        <v>2160</v>
      </c>
      <c r="K156" s="20">
        <v>809.4</v>
      </c>
      <c r="L156" s="22">
        <v>2969.4</v>
      </c>
      <c r="M156" s="23"/>
      <c r="N156" s="17">
        <v>4000</v>
      </c>
      <c r="O156" s="17">
        <v>4200</v>
      </c>
      <c r="P156" s="17">
        <v>4210</v>
      </c>
      <c r="Q156" s="14">
        <v>4211</v>
      </c>
      <c r="R156" s="24" t="s">
        <v>58</v>
      </c>
      <c r="S156" s="24">
        <v>7200</v>
      </c>
      <c r="T156" s="24" t="s">
        <v>619</v>
      </c>
      <c r="U156" s="31" t="s">
        <v>59</v>
      </c>
      <c r="V156" s="31">
        <v>7260</v>
      </c>
      <c r="W156" s="32" t="s">
        <v>67</v>
      </c>
      <c r="X156" s="32" t="s">
        <v>68</v>
      </c>
      <c r="Y156" s="13" t="s">
        <v>69</v>
      </c>
      <c r="Z156" s="25" t="s">
        <v>65</v>
      </c>
    </row>
    <row r="157" spans="1:26" hidden="1" x14ac:dyDescent="0.35">
      <c r="A157" s="46">
        <v>4000</v>
      </c>
      <c r="B157" s="33">
        <v>4211</v>
      </c>
      <c r="C157" s="34" t="s">
        <v>332</v>
      </c>
      <c r="D157" s="47"/>
      <c r="E157" s="33" t="s">
        <v>50</v>
      </c>
      <c r="F157" s="18">
        <v>5</v>
      </c>
      <c r="G157" s="18"/>
      <c r="H157" s="19">
        <v>150</v>
      </c>
      <c r="I157" s="20">
        <v>0</v>
      </c>
      <c r="J157" s="20">
        <v>5400</v>
      </c>
      <c r="K157" s="20">
        <v>2023.5</v>
      </c>
      <c r="L157" s="22">
        <v>7423.5</v>
      </c>
      <c r="M157" s="23"/>
      <c r="N157" s="17">
        <v>4000</v>
      </c>
      <c r="O157" s="17">
        <v>4200</v>
      </c>
      <c r="P157" s="17">
        <v>4210</v>
      </c>
      <c r="Q157" s="14">
        <v>4211</v>
      </c>
      <c r="R157" s="24" t="s">
        <v>58</v>
      </c>
      <c r="S157" s="24">
        <v>7200</v>
      </c>
      <c r="T157" s="24" t="s">
        <v>619</v>
      </c>
      <c r="U157" s="31" t="s">
        <v>59</v>
      </c>
      <c r="V157" s="31">
        <v>7260</v>
      </c>
      <c r="W157" s="32" t="s">
        <v>67</v>
      </c>
      <c r="X157" s="32" t="s">
        <v>68</v>
      </c>
      <c r="Y157" s="13" t="s">
        <v>69</v>
      </c>
      <c r="Z157" s="25" t="s">
        <v>65</v>
      </c>
    </row>
    <row r="158" spans="1:26" hidden="1" x14ac:dyDescent="0.35">
      <c r="A158" s="46">
        <v>4000</v>
      </c>
      <c r="B158" s="33">
        <v>4211</v>
      </c>
      <c r="C158" s="34" t="s">
        <v>333</v>
      </c>
      <c r="D158" s="47"/>
      <c r="E158" s="33" t="s">
        <v>50</v>
      </c>
      <c r="F158" s="18">
        <v>1</v>
      </c>
      <c r="G158" s="18"/>
      <c r="H158" s="19">
        <v>30</v>
      </c>
      <c r="I158" s="20">
        <v>0</v>
      </c>
      <c r="J158" s="20">
        <v>1080</v>
      </c>
      <c r="K158" s="20">
        <v>404.7</v>
      </c>
      <c r="L158" s="22">
        <v>1484.7</v>
      </c>
      <c r="M158" s="23"/>
      <c r="N158" s="17">
        <v>4000</v>
      </c>
      <c r="O158" s="17">
        <v>4200</v>
      </c>
      <c r="P158" s="17">
        <v>4210</v>
      </c>
      <c r="Q158" s="14">
        <v>4211</v>
      </c>
      <c r="R158" s="24" t="s">
        <v>58</v>
      </c>
      <c r="S158" s="24">
        <v>7200</v>
      </c>
      <c r="T158" s="24" t="s">
        <v>619</v>
      </c>
      <c r="U158" s="31" t="s">
        <v>59</v>
      </c>
      <c r="V158" s="31">
        <v>7260</v>
      </c>
      <c r="W158" s="32" t="s">
        <v>67</v>
      </c>
      <c r="X158" s="32" t="s">
        <v>68</v>
      </c>
      <c r="Y158" s="13" t="s">
        <v>69</v>
      </c>
      <c r="Z158" s="25" t="s">
        <v>65</v>
      </c>
    </row>
    <row r="159" spans="1:26" hidden="1" x14ac:dyDescent="0.35">
      <c r="A159" s="46">
        <v>4000</v>
      </c>
      <c r="B159" s="33">
        <v>4211</v>
      </c>
      <c r="C159" s="34" t="s">
        <v>333</v>
      </c>
      <c r="D159" s="47"/>
      <c r="E159" s="33" t="s">
        <v>50</v>
      </c>
      <c r="F159" s="18">
        <v>1</v>
      </c>
      <c r="G159" s="18"/>
      <c r="H159" s="19">
        <v>30</v>
      </c>
      <c r="I159" s="20">
        <v>0</v>
      </c>
      <c r="J159" s="20">
        <v>1080</v>
      </c>
      <c r="K159" s="20">
        <v>404.7</v>
      </c>
      <c r="L159" s="22">
        <v>1484.7</v>
      </c>
      <c r="M159" s="23"/>
      <c r="N159" s="17">
        <v>4000</v>
      </c>
      <c r="O159" s="17">
        <v>4200</v>
      </c>
      <c r="P159" s="17">
        <v>4210</v>
      </c>
      <c r="Q159" s="14">
        <v>4211</v>
      </c>
      <c r="R159" s="24" t="s">
        <v>58</v>
      </c>
      <c r="S159" s="24">
        <v>7200</v>
      </c>
      <c r="T159" s="24" t="s">
        <v>619</v>
      </c>
      <c r="U159" s="31" t="s">
        <v>59</v>
      </c>
      <c r="V159" s="31">
        <v>7260</v>
      </c>
      <c r="W159" s="32" t="s">
        <v>67</v>
      </c>
      <c r="X159" s="32" t="s">
        <v>68</v>
      </c>
      <c r="Y159" s="13" t="s">
        <v>69</v>
      </c>
      <c r="Z159" s="25" t="s">
        <v>65</v>
      </c>
    </row>
    <row r="160" spans="1:26" hidden="1" x14ac:dyDescent="0.35">
      <c r="A160" s="14">
        <v>4000</v>
      </c>
      <c r="B160" s="15">
        <v>4211</v>
      </c>
      <c r="C160" s="28" t="s">
        <v>334</v>
      </c>
      <c r="D160" s="16" t="s">
        <v>334</v>
      </c>
      <c r="E160" s="17" t="s">
        <v>50</v>
      </c>
      <c r="F160" s="18">
        <v>1</v>
      </c>
      <c r="G160" s="18"/>
      <c r="H160" s="19">
        <v>45</v>
      </c>
      <c r="I160" s="20">
        <v>0</v>
      </c>
      <c r="J160" s="20">
        <v>2700</v>
      </c>
      <c r="K160" s="20">
        <v>607.04999999999995</v>
      </c>
      <c r="L160" s="22">
        <v>3307.05</v>
      </c>
      <c r="M160" s="23"/>
      <c r="N160" s="17">
        <v>4000</v>
      </c>
      <c r="O160" s="17">
        <v>4200</v>
      </c>
      <c r="P160" s="17">
        <v>4210</v>
      </c>
      <c r="Q160" s="15">
        <v>4211</v>
      </c>
      <c r="R160" s="24" t="s">
        <v>58</v>
      </c>
      <c r="S160" s="24">
        <v>7200</v>
      </c>
      <c r="T160" s="24" t="s">
        <v>619</v>
      </c>
      <c r="U160" s="31" t="s">
        <v>59</v>
      </c>
      <c r="V160" s="31">
        <v>7260</v>
      </c>
      <c r="W160" s="32" t="s">
        <v>67</v>
      </c>
      <c r="X160" s="32" t="s">
        <v>68</v>
      </c>
      <c r="Y160" s="13" t="s">
        <v>69</v>
      </c>
      <c r="Z160" s="25" t="s">
        <v>65</v>
      </c>
    </row>
    <row r="161" spans="1:26" hidden="1" x14ac:dyDescent="0.35">
      <c r="A161" s="14">
        <v>4000</v>
      </c>
      <c r="B161" s="15">
        <v>4211</v>
      </c>
      <c r="C161" s="28" t="s">
        <v>335</v>
      </c>
      <c r="D161" s="16" t="s">
        <v>335</v>
      </c>
      <c r="E161" s="17" t="s">
        <v>50</v>
      </c>
      <c r="F161" s="18">
        <v>1</v>
      </c>
      <c r="G161" s="18"/>
      <c r="H161" s="19">
        <v>45</v>
      </c>
      <c r="I161" s="20">
        <v>0</v>
      </c>
      <c r="J161" s="20">
        <v>2700</v>
      </c>
      <c r="K161" s="20">
        <v>607.04999999999995</v>
      </c>
      <c r="L161" s="22">
        <v>3307.05</v>
      </c>
      <c r="M161" s="23"/>
      <c r="N161" s="17">
        <v>4000</v>
      </c>
      <c r="O161" s="17">
        <v>4200</v>
      </c>
      <c r="P161" s="17">
        <v>4210</v>
      </c>
      <c r="Q161" s="15">
        <v>4211</v>
      </c>
      <c r="R161" s="24" t="s">
        <v>58</v>
      </c>
      <c r="S161" s="24">
        <v>7200</v>
      </c>
      <c r="T161" s="24" t="s">
        <v>619</v>
      </c>
      <c r="U161" s="31" t="s">
        <v>59</v>
      </c>
      <c r="V161" s="31">
        <v>7260</v>
      </c>
      <c r="W161" s="32" t="s">
        <v>67</v>
      </c>
      <c r="X161" s="32" t="s">
        <v>68</v>
      </c>
      <c r="Y161" s="13" t="s">
        <v>69</v>
      </c>
      <c r="Z161" s="25" t="s">
        <v>65</v>
      </c>
    </row>
    <row r="162" spans="1:26" hidden="1" x14ac:dyDescent="0.35">
      <c r="A162" s="14">
        <v>4000</v>
      </c>
      <c r="B162" s="15">
        <v>4211</v>
      </c>
      <c r="C162" s="28" t="s">
        <v>336</v>
      </c>
      <c r="D162" s="16" t="s">
        <v>337</v>
      </c>
      <c r="E162" s="17" t="s">
        <v>50</v>
      </c>
      <c r="F162" s="18">
        <v>2</v>
      </c>
      <c r="G162" s="18"/>
      <c r="H162" s="19">
        <v>300</v>
      </c>
      <c r="I162" s="20">
        <v>0</v>
      </c>
      <c r="J162" s="20">
        <v>75600</v>
      </c>
      <c r="K162" s="20">
        <v>4047</v>
      </c>
      <c r="L162" s="22">
        <v>79647</v>
      </c>
      <c r="M162" s="23"/>
      <c r="N162" s="17">
        <v>4000</v>
      </c>
      <c r="O162" s="17">
        <v>4200</v>
      </c>
      <c r="P162" s="17">
        <v>4210</v>
      </c>
      <c r="Q162" s="15">
        <v>4211</v>
      </c>
      <c r="R162" s="24" t="s">
        <v>58</v>
      </c>
      <c r="S162" s="24">
        <v>7200</v>
      </c>
      <c r="T162" s="24" t="s">
        <v>619</v>
      </c>
      <c r="U162" s="31" t="s">
        <v>60</v>
      </c>
      <c r="V162" s="31">
        <v>7212</v>
      </c>
      <c r="W162" s="32" t="s">
        <v>67</v>
      </c>
      <c r="X162" s="32" t="s">
        <v>68</v>
      </c>
      <c r="Y162" s="13" t="s">
        <v>69</v>
      </c>
      <c r="Z162" s="25" t="s">
        <v>65</v>
      </c>
    </row>
    <row r="163" spans="1:26" hidden="1" x14ac:dyDescent="0.35">
      <c r="A163" s="46">
        <v>4000</v>
      </c>
      <c r="B163" s="33">
        <v>4211</v>
      </c>
      <c r="C163" s="34" t="s">
        <v>338</v>
      </c>
      <c r="D163" s="34" t="s">
        <v>339</v>
      </c>
      <c r="E163" s="33" t="s">
        <v>50</v>
      </c>
      <c r="F163" s="18">
        <v>10</v>
      </c>
      <c r="G163" s="18"/>
      <c r="H163" s="19">
        <v>200</v>
      </c>
      <c r="I163" s="20">
        <v>0</v>
      </c>
      <c r="J163" s="20">
        <v>20000</v>
      </c>
      <c r="K163" s="21">
        <v>2766</v>
      </c>
      <c r="L163" s="22">
        <v>22766</v>
      </c>
      <c r="M163" s="23"/>
      <c r="N163" s="17">
        <v>4000</v>
      </c>
      <c r="O163" s="17">
        <v>4200</v>
      </c>
      <c r="P163" s="17">
        <v>4210</v>
      </c>
      <c r="Q163" s="14">
        <v>4211</v>
      </c>
      <c r="R163" s="24" t="s">
        <v>340</v>
      </c>
      <c r="S163" s="24" t="s">
        <v>341</v>
      </c>
      <c r="T163" s="24" t="s">
        <v>621</v>
      </c>
      <c r="U163" s="31" t="s">
        <v>342</v>
      </c>
      <c r="V163" s="31">
        <v>8610</v>
      </c>
      <c r="W163" s="13" t="s">
        <v>67</v>
      </c>
      <c r="X163" s="13" t="s">
        <v>68</v>
      </c>
      <c r="Y163" s="13" t="s">
        <v>69</v>
      </c>
      <c r="Z163" s="13" t="s">
        <v>65</v>
      </c>
    </row>
    <row r="164" spans="1:26" hidden="1" x14ac:dyDescent="0.35">
      <c r="A164" s="46">
        <v>4000</v>
      </c>
      <c r="B164" s="33">
        <v>4211</v>
      </c>
      <c r="C164" s="34" t="s">
        <v>338</v>
      </c>
      <c r="D164" s="34" t="s">
        <v>339</v>
      </c>
      <c r="E164" s="33" t="s">
        <v>50</v>
      </c>
      <c r="F164" s="18">
        <v>7</v>
      </c>
      <c r="G164" s="18"/>
      <c r="H164" s="19">
        <v>140</v>
      </c>
      <c r="I164" s="20">
        <v>0</v>
      </c>
      <c r="J164" s="20">
        <v>14000</v>
      </c>
      <c r="K164" s="21">
        <v>1936.2</v>
      </c>
      <c r="L164" s="22">
        <v>15936.2</v>
      </c>
      <c r="M164" s="23"/>
      <c r="N164" s="17">
        <v>4000</v>
      </c>
      <c r="O164" s="17">
        <v>4200</v>
      </c>
      <c r="P164" s="17">
        <v>4210</v>
      </c>
      <c r="Q164" s="14">
        <v>4211</v>
      </c>
      <c r="R164" s="24" t="s">
        <v>340</v>
      </c>
      <c r="S164" s="24" t="s">
        <v>341</v>
      </c>
      <c r="T164" s="24" t="s">
        <v>621</v>
      </c>
      <c r="U164" s="31" t="s">
        <v>342</v>
      </c>
      <c r="V164" s="31">
        <v>8610</v>
      </c>
      <c r="W164" s="13" t="s">
        <v>67</v>
      </c>
      <c r="X164" s="13" t="s">
        <v>68</v>
      </c>
      <c r="Y164" s="13" t="s">
        <v>69</v>
      </c>
      <c r="Z164" s="13" t="s">
        <v>65</v>
      </c>
    </row>
    <row r="165" spans="1:26" hidden="1" x14ac:dyDescent="0.35">
      <c r="A165" s="46">
        <v>4000</v>
      </c>
      <c r="B165" s="33">
        <v>4211</v>
      </c>
      <c r="C165" s="34" t="s">
        <v>338</v>
      </c>
      <c r="D165" s="34" t="s">
        <v>339</v>
      </c>
      <c r="E165" s="33" t="s">
        <v>50</v>
      </c>
      <c r="F165" s="18">
        <v>6</v>
      </c>
      <c r="G165" s="18"/>
      <c r="H165" s="19">
        <v>120</v>
      </c>
      <c r="I165" s="20">
        <v>0</v>
      </c>
      <c r="J165" s="20">
        <v>12000</v>
      </c>
      <c r="K165" s="21">
        <v>1659.6</v>
      </c>
      <c r="L165" s="22">
        <v>13659.6</v>
      </c>
      <c r="M165" s="23"/>
      <c r="N165" s="17">
        <v>4000</v>
      </c>
      <c r="O165" s="17">
        <v>4200</v>
      </c>
      <c r="P165" s="17">
        <v>4210</v>
      </c>
      <c r="Q165" s="14">
        <v>4211</v>
      </c>
      <c r="R165" s="24" t="s">
        <v>340</v>
      </c>
      <c r="S165" s="24" t="s">
        <v>341</v>
      </c>
      <c r="T165" s="24" t="s">
        <v>621</v>
      </c>
      <c r="U165" s="31" t="s">
        <v>342</v>
      </c>
      <c r="V165" s="31">
        <v>8610</v>
      </c>
      <c r="W165" s="13" t="s">
        <v>67</v>
      </c>
      <c r="X165" s="13" t="s">
        <v>68</v>
      </c>
      <c r="Y165" s="13" t="s">
        <v>69</v>
      </c>
      <c r="Z165" s="13" t="s">
        <v>65</v>
      </c>
    </row>
    <row r="166" spans="1:26" hidden="1" x14ac:dyDescent="0.35">
      <c r="A166" s="46">
        <v>4000</v>
      </c>
      <c r="B166" s="33">
        <v>4211</v>
      </c>
      <c r="C166" s="34" t="s">
        <v>338</v>
      </c>
      <c r="D166" s="34" t="s">
        <v>339</v>
      </c>
      <c r="E166" s="33" t="s">
        <v>50</v>
      </c>
      <c r="F166" s="26">
        <v>2</v>
      </c>
      <c r="G166" s="26"/>
      <c r="H166" s="48">
        <v>40</v>
      </c>
      <c r="I166" s="49">
        <v>0</v>
      </c>
      <c r="J166" s="49">
        <v>4000</v>
      </c>
      <c r="K166" s="50">
        <v>553.20000000000005</v>
      </c>
      <c r="L166" s="51">
        <v>4553.2</v>
      </c>
      <c r="M166" s="52"/>
      <c r="N166" s="17">
        <v>4000</v>
      </c>
      <c r="O166" s="17">
        <v>4200</v>
      </c>
      <c r="P166" s="17">
        <v>4210</v>
      </c>
      <c r="Q166" s="14">
        <v>4211</v>
      </c>
      <c r="R166" s="24" t="s">
        <v>340</v>
      </c>
      <c r="S166" s="24" t="s">
        <v>341</v>
      </c>
      <c r="T166" s="24" t="s">
        <v>621</v>
      </c>
      <c r="U166" s="31" t="s">
        <v>342</v>
      </c>
      <c r="V166" s="31">
        <v>8610</v>
      </c>
      <c r="W166" s="13" t="s">
        <v>67</v>
      </c>
      <c r="X166" s="13" t="s">
        <v>68</v>
      </c>
      <c r="Y166" s="13" t="s">
        <v>69</v>
      </c>
      <c r="Z166" s="13" t="s">
        <v>65</v>
      </c>
    </row>
    <row r="167" spans="1:26" hidden="1" x14ac:dyDescent="0.35">
      <c r="A167" s="46">
        <v>4000</v>
      </c>
      <c r="B167" s="33">
        <v>4211</v>
      </c>
      <c r="C167" s="34" t="s">
        <v>338</v>
      </c>
      <c r="D167" s="34" t="s">
        <v>339</v>
      </c>
      <c r="E167" s="33" t="s">
        <v>50</v>
      </c>
      <c r="F167" s="26">
        <v>2</v>
      </c>
      <c r="G167" s="26"/>
      <c r="H167" s="48">
        <v>40</v>
      </c>
      <c r="I167" s="49">
        <v>0</v>
      </c>
      <c r="J167" s="49">
        <v>4000</v>
      </c>
      <c r="K167" s="50">
        <v>553.20000000000005</v>
      </c>
      <c r="L167" s="51">
        <v>4553.2</v>
      </c>
      <c r="M167" s="52"/>
      <c r="N167" s="17">
        <v>4000</v>
      </c>
      <c r="O167" s="17">
        <v>4200</v>
      </c>
      <c r="P167" s="17">
        <v>4210</v>
      </c>
      <c r="Q167" s="14">
        <v>4211</v>
      </c>
      <c r="R167" s="24" t="s">
        <v>340</v>
      </c>
      <c r="S167" s="24" t="s">
        <v>341</v>
      </c>
      <c r="T167" s="24" t="s">
        <v>621</v>
      </c>
      <c r="U167" s="31" t="s">
        <v>342</v>
      </c>
      <c r="V167" s="31">
        <v>8610</v>
      </c>
      <c r="W167" s="13" t="s">
        <v>67</v>
      </c>
      <c r="X167" s="13" t="s">
        <v>68</v>
      </c>
      <c r="Y167" s="13" t="s">
        <v>69</v>
      </c>
      <c r="Z167" s="13" t="s">
        <v>65</v>
      </c>
    </row>
    <row r="168" spans="1:26" hidden="1" x14ac:dyDescent="0.35">
      <c r="A168" s="46">
        <v>4000</v>
      </c>
      <c r="B168" s="33">
        <v>4211</v>
      </c>
      <c r="C168" s="34" t="s">
        <v>343</v>
      </c>
      <c r="D168" s="34" t="s">
        <v>344</v>
      </c>
      <c r="E168" s="33" t="s">
        <v>50</v>
      </c>
      <c r="F168" s="26">
        <v>5</v>
      </c>
      <c r="G168" s="26"/>
      <c r="H168" s="48">
        <v>150</v>
      </c>
      <c r="I168" s="49">
        <v>0</v>
      </c>
      <c r="J168" s="49">
        <v>9500</v>
      </c>
      <c r="K168" s="50">
        <v>2074.5</v>
      </c>
      <c r="L168" s="51">
        <v>11574.5</v>
      </c>
      <c r="M168" s="52"/>
      <c r="N168" s="17">
        <v>4000</v>
      </c>
      <c r="O168" s="17">
        <v>4200</v>
      </c>
      <c r="P168" s="17">
        <v>4210</v>
      </c>
      <c r="Q168" s="14">
        <v>4211</v>
      </c>
      <c r="R168" s="24" t="s">
        <v>340</v>
      </c>
      <c r="S168" s="24" t="s">
        <v>341</v>
      </c>
      <c r="T168" s="24" t="s">
        <v>621</v>
      </c>
      <c r="U168" s="31" t="s">
        <v>342</v>
      </c>
      <c r="V168" s="31">
        <v>8610</v>
      </c>
      <c r="W168" s="13" t="s">
        <v>67</v>
      </c>
      <c r="X168" s="13" t="s">
        <v>68</v>
      </c>
      <c r="Y168" s="13" t="s">
        <v>69</v>
      </c>
      <c r="Z168" s="13" t="s">
        <v>65</v>
      </c>
    </row>
    <row r="169" spans="1:26" hidden="1" x14ac:dyDescent="0.35">
      <c r="A169" s="46">
        <v>4000</v>
      </c>
      <c r="B169" s="33">
        <v>4211</v>
      </c>
      <c r="C169" s="34" t="s">
        <v>345</v>
      </c>
      <c r="D169" s="34" t="s">
        <v>346</v>
      </c>
      <c r="E169" s="33" t="s">
        <v>50</v>
      </c>
      <c r="F169" s="26"/>
      <c r="G169" s="26"/>
      <c r="H169" s="48">
        <v>15</v>
      </c>
      <c r="I169" s="49">
        <v>0</v>
      </c>
      <c r="J169" s="49">
        <v>120</v>
      </c>
      <c r="K169" s="50">
        <v>202.35</v>
      </c>
      <c r="L169" s="51">
        <v>322.35000000000002</v>
      </c>
      <c r="M169" s="52"/>
      <c r="N169" s="17">
        <v>4000</v>
      </c>
      <c r="O169" s="17">
        <v>4200</v>
      </c>
      <c r="P169" s="17">
        <v>4210</v>
      </c>
      <c r="Q169" s="14">
        <v>4211</v>
      </c>
      <c r="R169" s="24" t="s">
        <v>340</v>
      </c>
      <c r="S169" s="24" t="s">
        <v>341</v>
      </c>
      <c r="T169" s="24" t="s">
        <v>621</v>
      </c>
      <c r="U169" s="31" t="s">
        <v>342</v>
      </c>
      <c r="V169" s="31">
        <v>8610</v>
      </c>
      <c r="W169" s="13" t="s">
        <v>67</v>
      </c>
      <c r="X169" s="13" t="s">
        <v>68</v>
      </c>
      <c r="Y169" s="13" t="s">
        <v>69</v>
      </c>
      <c r="Z169" s="13" t="s">
        <v>65</v>
      </c>
    </row>
    <row r="170" spans="1:26" hidden="1" x14ac:dyDescent="0.35">
      <c r="A170" s="46">
        <v>4000</v>
      </c>
      <c r="B170" s="33">
        <v>4211</v>
      </c>
      <c r="C170" s="34" t="s">
        <v>347</v>
      </c>
      <c r="D170" s="34" t="s">
        <v>348</v>
      </c>
      <c r="E170" s="33" t="s">
        <v>50</v>
      </c>
      <c r="F170" s="26">
        <v>6</v>
      </c>
      <c r="G170" s="26"/>
      <c r="H170" s="48">
        <v>180</v>
      </c>
      <c r="I170" s="49">
        <v>0</v>
      </c>
      <c r="J170" s="49">
        <v>14700</v>
      </c>
      <c r="K170" s="50">
        <v>2489.4</v>
      </c>
      <c r="L170" s="51">
        <v>17189.400000000001</v>
      </c>
      <c r="M170" s="52"/>
      <c r="N170" s="17">
        <v>4000</v>
      </c>
      <c r="O170" s="17">
        <v>4200</v>
      </c>
      <c r="P170" s="17">
        <v>4210</v>
      </c>
      <c r="Q170" s="14">
        <v>4211</v>
      </c>
      <c r="R170" s="24" t="s">
        <v>340</v>
      </c>
      <c r="S170" s="24" t="s">
        <v>341</v>
      </c>
      <c r="T170" s="24" t="s">
        <v>621</v>
      </c>
      <c r="U170" s="31" t="s">
        <v>342</v>
      </c>
      <c r="V170" s="31">
        <v>8610</v>
      </c>
      <c r="W170" s="13" t="s">
        <v>67</v>
      </c>
      <c r="X170" s="13" t="s">
        <v>68</v>
      </c>
      <c r="Y170" s="13" t="s">
        <v>69</v>
      </c>
      <c r="Z170" s="13" t="s">
        <v>65</v>
      </c>
    </row>
    <row r="171" spans="1:26" hidden="1" x14ac:dyDescent="0.35">
      <c r="A171" s="46">
        <v>4000</v>
      </c>
      <c r="B171" s="33">
        <v>4211</v>
      </c>
      <c r="C171" s="34" t="s">
        <v>265</v>
      </c>
      <c r="D171" s="34" t="s">
        <v>349</v>
      </c>
      <c r="E171" s="33" t="s">
        <v>50</v>
      </c>
      <c r="F171" s="26"/>
      <c r="G171" s="26"/>
      <c r="H171" s="48">
        <v>1200</v>
      </c>
      <c r="I171" s="49">
        <v>0</v>
      </c>
      <c r="J171" s="49">
        <v>18000</v>
      </c>
      <c r="K171" s="50">
        <v>16188</v>
      </c>
      <c r="L171" s="51">
        <v>34188</v>
      </c>
      <c r="M171" s="52"/>
      <c r="N171" s="17">
        <v>4000</v>
      </c>
      <c r="O171" s="17">
        <v>4200</v>
      </c>
      <c r="P171" s="17">
        <v>4210</v>
      </c>
      <c r="Q171" s="14">
        <v>4211</v>
      </c>
      <c r="R171" s="24" t="s">
        <v>340</v>
      </c>
      <c r="S171" s="24" t="s">
        <v>341</v>
      </c>
      <c r="T171" s="24" t="s">
        <v>621</v>
      </c>
      <c r="U171" s="31" t="s">
        <v>342</v>
      </c>
      <c r="V171" s="31">
        <v>8610</v>
      </c>
      <c r="W171" s="13" t="s">
        <v>67</v>
      </c>
      <c r="X171" s="13" t="s">
        <v>68</v>
      </c>
      <c r="Y171" s="13" t="s">
        <v>69</v>
      </c>
      <c r="Z171" s="13" t="s">
        <v>65</v>
      </c>
    </row>
    <row r="172" spans="1:26" hidden="1" x14ac:dyDescent="0.35">
      <c r="A172" s="46">
        <v>4000</v>
      </c>
      <c r="B172" s="33">
        <v>4211</v>
      </c>
      <c r="C172" s="34" t="s">
        <v>350</v>
      </c>
      <c r="D172" s="34" t="s">
        <v>351</v>
      </c>
      <c r="E172" s="33" t="s">
        <v>50</v>
      </c>
      <c r="F172" s="26">
        <v>2</v>
      </c>
      <c r="G172" s="26"/>
      <c r="H172" s="48">
        <v>30</v>
      </c>
      <c r="I172" s="49">
        <v>0</v>
      </c>
      <c r="J172" s="49">
        <v>1000</v>
      </c>
      <c r="K172" s="50">
        <v>414.9</v>
      </c>
      <c r="L172" s="51">
        <v>1414.9</v>
      </c>
      <c r="M172" s="52"/>
      <c r="N172" s="17">
        <v>4000</v>
      </c>
      <c r="O172" s="17">
        <v>4200</v>
      </c>
      <c r="P172" s="17">
        <v>4210</v>
      </c>
      <c r="Q172" s="14">
        <v>4211</v>
      </c>
      <c r="R172" s="24" t="s">
        <v>340</v>
      </c>
      <c r="S172" s="24" t="s">
        <v>341</v>
      </c>
      <c r="T172" s="24" t="s">
        <v>621</v>
      </c>
      <c r="U172" s="31" t="s">
        <v>342</v>
      </c>
      <c r="V172" s="31">
        <v>8610</v>
      </c>
      <c r="W172" s="13" t="s">
        <v>67</v>
      </c>
      <c r="X172" s="13" t="s">
        <v>68</v>
      </c>
      <c r="Y172" s="13" t="s">
        <v>69</v>
      </c>
      <c r="Z172" s="13" t="s">
        <v>65</v>
      </c>
    </row>
    <row r="173" spans="1:26" hidden="1" x14ac:dyDescent="0.35">
      <c r="A173" s="46">
        <v>4000</v>
      </c>
      <c r="B173" s="33">
        <v>4211</v>
      </c>
      <c r="C173" s="34" t="s">
        <v>352</v>
      </c>
      <c r="D173" s="34" t="s">
        <v>353</v>
      </c>
      <c r="E173" s="33" t="s">
        <v>50</v>
      </c>
      <c r="F173" s="26">
        <v>12</v>
      </c>
      <c r="G173" s="26"/>
      <c r="H173" s="48">
        <v>180</v>
      </c>
      <c r="I173" s="49">
        <v>0</v>
      </c>
      <c r="J173" s="49">
        <v>9600</v>
      </c>
      <c r="K173" s="50">
        <v>2489.4</v>
      </c>
      <c r="L173" s="51">
        <v>12089.4</v>
      </c>
      <c r="M173" s="52"/>
      <c r="N173" s="17">
        <v>4000</v>
      </c>
      <c r="O173" s="17">
        <v>4200</v>
      </c>
      <c r="P173" s="17">
        <v>4210</v>
      </c>
      <c r="Q173" s="14">
        <v>4211</v>
      </c>
      <c r="R173" s="24" t="s">
        <v>340</v>
      </c>
      <c r="S173" s="24" t="s">
        <v>341</v>
      </c>
      <c r="T173" s="24" t="s">
        <v>621</v>
      </c>
      <c r="U173" s="31" t="s">
        <v>342</v>
      </c>
      <c r="V173" s="31">
        <v>8610</v>
      </c>
      <c r="W173" s="13" t="s">
        <v>67</v>
      </c>
      <c r="X173" s="13" t="s">
        <v>68</v>
      </c>
      <c r="Y173" s="13" t="s">
        <v>69</v>
      </c>
      <c r="Z173" s="13" t="s">
        <v>65</v>
      </c>
    </row>
    <row r="174" spans="1:26" hidden="1" x14ac:dyDescent="0.35">
      <c r="A174" s="46">
        <v>4000</v>
      </c>
      <c r="B174" s="33">
        <v>4211</v>
      </c>
      <c r="C174" s="34" t="s">
        <v>354</v>
      </c>
      <c r="D174" s="34" t="s">
        <v>355</v>
      </c>
      <c r="E174" s="33" t="s">
        <v>50</v>
      </c>
      <c r="F174" s="26"/>
      <c r="G174" s="26"/>
      <c r="H174" s="48">
        <v>15</v>
      </c>
      <c r="I174" s="49">
        <v>0</v>
      </c>
      <c r="J174" s="49">
        <v>1220</v>
      </c>
      <c r="K174" s="50">
        <v>202.35</v>
      </c>
      <c r="L174" s="51">
        <v>1422.35</v>
      </c>
      <c r="M174" s="52"/>
      <c r="N174" s="17">
        <v>4000</v>
      </c>
      <c r="O174" s="17">
        <v>4200</v>
      </c>
      <c r="P174" s="17">
        <v>4210</v>
      </c>
      <c r="Q174" s="14">
        <v>4211</v>
      </c>
      <c r="R174" s="24" t="s">
        <v>340</v>
      </c>
      <c r="S174" s="24" t="s">
        <v>341</v>
      </c>
      <c r="T174" s="24" t="s">
        <v>621</v>
      </c>
      <c r="U174" s="31" t="s">
        <v>342</v>
      </c>
      <c r="V174" s="31">
        <v>8610</v>
      </c>
      <c r="W174" s="13" t="s">
        <v>67</v>
      </c>
      <c r="X174" s="13" t="s">
        <v>68</v>
      </c>
      <c r="Y174" s="13" t="s">
        <v>69</v>
      </c>
      <c r="Z174" s="13" t="s">
        <v>65</v>
      </c>
    </row>
    <row r="175" spans="1:26" hidden="1" x14ac:dyDescent="0.35">
      <c r="A175" s="46">
        <v>4000</v>
      </c>
      <c r="B175" s="33">
        <v>4211</v>
      </c>
      <c r="C175" s="34" t="s">
        <v>354</v>
      </c>
      <c r="D175" s="34" t="s">
        <v>356</v>
      </c>
      <c r="E175" s="33" t="s">
        <v>50</v>
      </c>
      <c r="F175" s="26"/>
      <c r="G175" s="26"/>
      <c r="H175" s="48">
        <v>15</v>
      </c>
      <c r="I175" s="49">
        <v>0</v>
      </c>
      <c r="J175" s="49">
        <v>17600</v>
      </c>
      <c r="K175" s="50">
        <v>202.35</v>
      </c>
      <c r="L175" s="51">
        <v>17802.349999999999</v>
      </c>
      <c r="M175" s="52"/>
      <c r="N175" s="17">
        <v>4000</v>
      </c>
      <c r="O175" s="17">
        <v>4200</v>
      </c>
      <c r="P175" s="17">
        <v>4210</v>
      </c>
      <c r="Q175" s="14">
        <v>4211</v>
      </c>
      <c r="R175" s="24" t="s">
        <v>340</v>
      </c>
      <c r="S175" s="24" t="s">
        <v>341</v>
      </c>
      <c r="T175" s="24" t="s">
        <v>621</v>
      </c>
      <c r="U175" s="31" t="s">
        <v>342</v>
      </c>
      <c r="V175" s="31">
        <v>8610</v>
      </c>
      <c r="W175" s="13" t="s">
        <v>67</v>
      </c>
      <c r="X175" s="13" t="s">
        <v>68</v>
      </c>
      <c r="Y175" s="13" t="s">
        <v>69</v>
      </c>
      <c r="Z175" s="13" t="s">
        <v>65</v>
      </c>
    </row>
    <row r="176" spans="1:26" hidden="1" x14ac:dyDescent="0.35">
      <c r="A176" s="46">
        <v>4000</v>
      </c>
      <c r="B176" s="33">
        <v>4211</v>
      </c>
      <c r="C176" s="34" t="s">
        <v>354</v>
      </c>
      <c r="D176" s="34" t="s">
        <v>357</v>
      </c>
      <c r="E176" s="33" t="s">
        <v>50</v>
      </c>
      <c r="F176" s="26"/>
      <c r="G176" s="26"/>
      <c r="H176" s="48">
        <v>615</v>
      </c>
      <c r="I176" s="49">
        <v>0</v>
      </c>
      <c r="J176" s="49">
        <v>4100</v>
      </c>
      <c r="K176" s="50">
        <v>8296.35</v>
      </c>
      <c r="L176" s="51">
        <v>12396.35</v>
      </c>
      <c r="M176" s="52"/>
      <c r="N176" s="17">
        <v>4000</v>
      </c>
      <c r="O176" s="17">
        <v>4200</v>
      </c>
      <c r="P176" s="17">
        <v>4210</v>
      </c>
      <c r="Q176" s="14">
        <v>4211</v>
      </c>
      <c r="R176" s="24" t="s">
        <v>340</v>
      </c>
      <c r="S176" s="24" t="s">
        <v>341</v>
      </c>
      <c r="T176" s="24" t="s">
        <v>621</v>
      </c>
      <c r="U176" s="31" t="s">
        <v>342</v>
      </c>
      <c r="V176" s="31">
        <v>8610</v>
      </c>
      <c r="W176" s="13" t="s">
        <v>67</v>
      </c>
      <c r="X176" s="13" t="s">
        <v>68</v>
      </c>
      <c r="Y176" s="13" t="s">
        <v>69</v>
      </c>
      <c r="Z176" s="13" t="s">
        <v>65</v>
      </c>
    </row>
    <row r="177" spans="1:26" hidden="1" x14ac:dyDescent="0.35">
      <c r="A177" s="46">
        <v>4000</v>
      </c>
      <c r="B177" s="33">
        <v>4211</v>
      </c>
      <c r="C177" s="34" t="s">
        <v>358</v>
      </c>
      <c r="D177" s="34" t="s">
        <v>359</v>
      </c>
      <c r="E177" s="33" t="s">
        <v>50</v>
      </c>
      <c r="F177" s="26">
        <v>40</v>
      </c>
      <c r="G177" s="26"/>
      <c r="H177" s="48">
        <v>200</v>
      </c>
      <c r="I177" s="49">
        <v>0</v>
      </c>
      <c r="J177" s="49">
        <v>3200</v>
      </c>
      <c r="K177" s="50">
        <v>2698</v>
      </c>
      <c r="L177" s="51">
        <v>5898</v>
      </c>
      <c r="M177" s="52"/>
      <c r="N177" s="17">
        <v>4000</v>
      </c>
      <c r="O177" s="17">
        <v>4200</v>
      </c>
      <c r="P177" s="17">
        <v>4210</v>
      </c>
      <c r="Q177" s="14">
        <v>4211</v>
      </c>
      <c r="R177" s="24" t="s">
        <v>340</v>
      </c>
      <c r="S177" s="24" t="s">
        <v>341</v>
      </c>
      <c r="T177" s="24" t="s">
        <v>621</v>
      </c>
      <c r="U177" s="31" t="s">
        <v>342</v>
      </c>
      <c r="V177" s="31">
        <v>8610</v>
      </c>
      <c r="W177" s="13" t="s">
        <v>67</v>
      </c>
      <c r="X177" s="13" t="s">
        <v>68</v>
      </c>
      <c r="Y177" s="13" t="s">
        <v>69</v>
      </c>
      <c r="Z177" s="13" t="s">
        <v>65</v>
      </c>
    </row>
    <row r="178" spans="1:26" hidden="1" x14ac:dyDescent="0.35">
      <c r="A178" s="46">
        <v>4000</v>
      </c>
      <c r="B178" s="33">
        <v>4211</v>
      </c>
      <c r="C178" s="34" t="s">
        <v>360</v>
      </c>
      <c r="D178" s="34" t="s">
        <v>361</v>
      </c>
      <c r="E178" s="33" t="s">
        <v>50</v>
      </c>
      <c r="F178" s="26">
        <v>95</v>
      </c>
      <c r="G178" s="26"/>
      <c r="H178" s="48">
        <v>2850</v>
      </c>
      <c r="I178" s="49">
        <v>0</v>
      </c>
      <c r="J178" s="49">
        <v>19000</v>
      </c>
      <c r="K178" s="50">
        <v>38446.5</v>
      </c>
      <c r="L178" s="51">
        <v>57446.5</v>
      </c>
      <c r="M178" s="52"/>
      <c r="N178" s="17">
        <v>4000</v>
      </c>
      <c r="O178" s="17">
        <v>4200</v>
      </c>
      <c r="P178" s="17">
        <v>4210</v>
      </c>
      <c r="Q178" s="14">
        <v>4211</v>
      </c>
      <c r="R178" s="24" t="s">
        <v>340</v>
      </c>
      <c r="S178" s="24" t="s">
        <v>341</v>
      </c>
      <c r="T178" s="24" t="s">
        <v>621</v>
      </c>
      <c r="U178" s="31" t="s">
        <v>342</v>
      </c>
      <c r="V178" s="31">
        <v>8610</v>
      </c>
      <c r="W178" s="13" t="s">
        <v>67</v>
      </c>
      <c r="X178" s="13" t="s">
        <v>68</v>
      </c>
      <c r="Y178" s="13" t="s">
        <v>69</v>
      </c>
      <c r="Z178" s="13" t="s">
        <v>65</v>
      </c>
    </row>
    <row r="179" spans="1:26" hidden="1" x14ac:dyDescent="0.35">
      <c r="A179" s="46">
        <v>4000</v>
      </c>
      <c r="B179" s="33">
        <v>4211</v>
      </c>
      <c r="C179" s="34" t="s">
        <v>362</v>
      </c>
      <c r="D179" s="34" t="s">
        <v>363</v>
      </c>
      <c r="E179" s="33" t="s">
        <v>50</v>
      </c>
      <c r="F179" s="26">
        <v>5</v>
      </c>
      <c r="G179" s="26"/>
      <c r="H179" s="48">
        <v>150</v>
      </c>
      <c r="I179" s="49">
        <v>0</v>
      </c>
      <c r="J179" s="49">
        <v>6000</v>
      </c>
      <c r="K179" s="50">
        <v>2074.5</v>
      </c>
      <c r="L179" s="51">
        <v>8074.5</v>
      </c>
      <c r="M179" s="52"/>
      <c r="N179" s="17">
        <v>4000</v>
      </c>
      <c r="O179" s="17">
        <v>4200</v>
      </c>
      <c r="P179" s="17">
        <v>4210</v>
      </c>
      <c r="Q179" s="14">
        <v>4211</v>
      </c>
      <c r="R179" s="24" t="s">
        <v>340</v>
      </c>
      <c r="S179" s="24" t="s">
        <v>341</v>
      </c>
      <c r="T179" s="24" t="s">
        <v>621</v>
      </c>
      <c r="U179" s="31" t="s">
        <v>342</v>
      </c>
      <c r="V179" s="31">
        <v>8610</v>
      </c>
      <c r="W179" s="13" t="s">
        <v>67</v>
      </c>
      <c r="X179" s="13" t="s">
        <v>68</v>
      </c>
      <c r="Y179" s="13" t="s">
        <v>69</v>
      </c>
      <c r="Z179" s="13" t="s">
        <v>65</v>
      </c>
    </row>
    <row r="180" spans="1:26" hidden="1" x14ac:dyDescent="0.35">
      <c r="A180" s="46">
        <v>4000</v>
      </c>
      <c r="B180" s="33">
        <v>4211</v>
      </c>
      <c r="C180" s="34" t="s">
        <v>364</v>
      </c>
      <c r="D180" s="34" t="s">
        <v>365</v>
      </c>
      <c r="E180" s="33" t="s">
        <v>50</v>
      </c>
      <c r="F180" s="26">
        <v>6</v>
      </c>
      <c r="G180" s="26"/>
      <c r="H180" s="48">
        <v>180</v>
      </c>
      <c r="I180" s="49">
        <v>0</v>
      </c>
      <c r="J180" s="49">
        <v>71202</v>
      </c>
      <c r="K180" s="50">
        <v>2489.4</v>
      </c>
      <c r="L180" s="51">
        <v>73691.399999999994</v>
      </c>
      <c r="M180" s="52"/>
      <c r="N180" s="17">
        <v>4000</v>
      </c>
      <c r="O180" s="17">
        <v>4200</v>
      </c>
      <c r="P180" s="17">
        <v>4210</v>
      </c>
      <c r="Q180" s="14">
        <v>4211</v>
      </c>
      <c r="R180" s="24" t="s">
        <v>340</v>
      </c>
      <c r="S180" s="24" t="s">
        <v>341</v>
      </c>
      <c r="T180" s="24" t="s">
        <v>621</v>
      </c>
      <c r="U180" s="31" t="s">
        <v>342</v>
      </c>
      <c r="V180" s="31">
        <v>8610</v>
      </c>
      <c r="W180" s="13" t="s">
        <v>67</v>
      </c>
      <c r="X180" s="13" t="s">
        <v>68</v>
      </c>
      <c r="Y180" s="13" t="s">
        <v>69</v>
      </c>
      <c r="Z180" s="13" t="s">
        <v>65</v>
      </c>
    </row>
    <row r="181" spans="1:26" hidden="1" x14ac:dyDescent="0.35">
      <c r="A181" s="46">
        <v>4000</v>
      </c>
      <c r="B181" s="33">
        <v>4211</v>
      </c>
      <c r="C181" s="34" t="s">
        <v>366</v>
      </c>
      <c r="D181" s="34" t="s">
        <v>367</v>
      </c>
      <c r="E181" s="33" t="s">
        <v>50</v>
      </c>
      <c r="F181" s="26">
        <v>1</v>
      </c>
      <c r="G181" s="26"/>
      <c r="H181" s="48">
        <v>30</v>
      </c>
      <c r="I181" s="49">
        <v>0</v>
      </c>
      <c r="J181" s="49">
        <v>19950</v>
      </c>
      <c r="K181" s="50">
        <v>414.9</v>
      </c>
      <c r="L181" s="51">
        <v>20364.900000000001</v>
      </c>
      <c r="M181" s="52"/>
      <c r="N181" s="17">
        <v>4000</v>
      </c>
      <c r="O181" s="17">
        <v>4200</v>
      </c>
      <c r="P181" s="17">
        <v>4210</v>
      </c>
      <c r="Q181" s="14">
        <v>4211</v>
      </c>
      <c r="R181" s="24" t="s">
        <v>340</v>
      </c>
      <c r="S181" s="24" t="s">
        <v>341</v>
      </c>
      <c r="T181" s="24" t="s">
        <v>621</v>
      </c>
      <c r="U181" s="31" t="s">
        <v>342</v>
      </c>
      <c r="V181" s="31">
        <v>8610</v>
      </c>
      <c r="W181" s="13" t="s">
        <v>67</v>
      </c>
      <c r="X181" s="13" t="s">
        <v>68</v>
      </c>
      <c r="Y181" s="13" t="s">
        <v>69</v>
      </c>
      <c r="Z181" s="13" t="s">
        <v>65</v>
      </c>
    </row>
    <row r="182" spans="1:26" hidden="1" x14ac:dyDescent="0.35">
      <c r="A182" s="46">
        <v>4000</v>
      </c>
      <c r="B182" s="33">
        <v>4211</v>
      </c>
      <c r="C182" s="34" t="s">
        <v>368</v>
      </c>
      <c r="D182" s="34" t="s">
        <v>369</v>
      </c>
      <c r="E182" s="33" t="s">
        <v>50</v>
      </c>
      <c r="F182" s="26">
        <v>1</v>
      </c>
      <c r="G182" s="26"/>
      <c r="H182" s="48">
        <v>30</v>
      </c>
      <c r="I182" s="49">
        <v>0</v>
      </c>
      <c r="J182" s="49">
        <v>1250</v>
      </c>
      <c r="K182" s="50">
        <v>414.9</v>
      </c>
      <c r="L182" s="51">
        <v>1664.9</v>
      </c>
      <c r="M182" s="52"/>
      <c r="N182" s="17">
        <v>4000</v>
      </c>
      <c r="O182" s="17">
        <v>4200</v>
      </c>
      <c r="P182" s="17">
        <v>4210</v>
      </c>
      <c r="Q182" s="14">
        <v>4211</v>
      </c>
      <c r="R182" s="24" t="s">
        <v>340</v>
      </c>
      <c r="S182" s="24" t="s">
        <v>341</v>
      </c>
      <c r="T182" s="24" t="s">
        <v>621</v>
      </c>
      <c r="U182" s="31" t="s">
        <v>342</v>
      </c>
      <c r="V182" s="31">
        <v>8610</v>
      </c>
      <c r="W182" s="13" t="s">
        <v>67</v>
      </c>
      <c r="X182" s="13" t="s">
        <v>68</v>
      </c>
      <c r="Y182" s="13" t="s">
        <v>69</v>
      </c>
      <c r="Z182" s="13" t="s">
        <v>65</v>
      </c>
    </row>
    <row r="183" spans="1:26" hidden="1" x14ac:dyDescent="0.35">
      <c r="A183" s="46">
        <v>4000</v>
      </c>
      <c r="B183" s="33">
        <v>4211</v>
      </c>
      <c r="C183" s="34" t="s">
        <v>370</v>
      </c>
      <c r="D183" s="34" t="s">
        <v>371</v>
      </c>
      <c r="E183" s="33" t="s">
        <v>50</v>
      </c>
      <c r="F183" s="26"/>
      <c r="G183" s="26"/>
      <c r="H183" s="48">
        <v>60</v>
      </c>
      <c r="I183" s="49">
        <v>0</v>
      </c>
      <c r="J183" s="49">
        <v>2048</v>
      </c>
      <c r="K183" s="50">
        <v>829.8</v>
      </c>
      <c r="L183" s="51">
        <v>2877.8</v>
      </c>
      <c r="M183" s="52"/>
      <c r="N183" s="17">
        <v>4000</v>
      </c>
      <c r="O183" s="17">
        <v>4200</v>
      </c>
      <c r="P183" s="17">
        <v>4210</v>
      </c>
      <c r="Q183" s="14">
        <v>4211</v>
      </c>
      <c r="R183" s="24" t="s">
        <v>340</v>
      </c>
      <c r="S183" s="24" t="s">
        <v>341</v>
      </c>
      <c r="T183" s="24" t="s">
        <v>621</v>
      </c>
      <c r="U183" s="31" t="s">
        <v>342</v>
      </c>
      <c r="V183" s="31">
        <v>8610</v>
      </c>
      <c r="W183" s="13" t="s">
        <v>67</v>
      </c>
      <c r="X183" s="13" t="s">
        <v>68</v>
      </c>
      <c r="Y183" s="13" t="s">
        <v>69</v>
      </c>
      <c r="Z183" s="13" t="s">
        <v>65</v>
      </c>
    </row>
    <row r="184" spans="1:26" hidden="1" x14ac:dyDescent="0.35">
      <c r="A184" s="14">
        <v>4000</v>
      </c>
      <c r="B184" s="15">
        <v>4212</v>
      </c>
      <c r="C184" s="28" t="s">
        <v>34</v>
      </c>
      <c r="D184" s="16" t="s">
        <v>372</v>
      </c>
      <c r="E184" s="17" t="s">
        <v>25</v>
      </c>
      <c r="F184" s="26">
        <v>440</v>
      </c>
      <c r="G184" s="36">
        <v>0.68</v>
      </c>
      <c r="H184" s="48">
        <v>880</v>
      </c>
      <c r="I184" s="49">
        <v>0</v>
      </c>
      <c r="J184" s="49">
        <v>0</v>
      </c>
      <c r="K184" s="21">
        <f>+M184*F184</f>
        <v>22000</v>
      </c>
      <c r="L184" s="22">
        <f>+SUM(I184:K184)</f>
        <v>22000</v>
      </c>
      <c r="M184" s="23">
        <v>50</v>
      </c>
      <c r="N184" s="17">
        <v>4000</v>
      </c>
      <c r="O184" s="17">
        <v>4200</v>
      </c>
      <c r="P184" s="17">
        <v>4210</v>
      </c>
      <c r="Q184" s="15">
        <v>4212</v>
      </c>
      <c r="R184" s="24" t="s">
        <v>27</v>
      </c>
      <c r="S184" s="24" t="s">
        <v>31</v>
      </c>
      <c r="T184" s="24" t="s">
        <v>66</v>
      </c>
      <c r="U184" s="24" t="s">
        <v>32</v>
      </c>
      <c r="V184" s="24">
        <v>1420</v>
      </c>
      <c r="W184" s="13" t="s">
        <v>373</v>
      </c>
      <c r="X184" s="13" t="s">
        <v>68</v>
      </c>
      <c r="Y184" s="13" t="s">
        <v>69</v>
      </c>
      <c r="Z184" s="13" t="s">
        <v>374</v>
      </c>
    </row>
    <row r="185" spans="1:26" hidden="1" x14ac:dyDescent="0.35">
      <c r="A185" s="14">
        <v>4000</v>
      </c>
      <c r="B185" s="15">
        <v>4212</v>
      </c>
      <c r="C185" s="28" t="s">
        <v>33</v>
      </c>
      <c r="D185" s="16" t="s">
        <v>74</v>
      </c>
      <c r="E185" s="17" t="s">
        <v>25</v>
      </c>
      <c r="F185" s="26">
        <v>8</v>
      </c>
      <c r="G185" s="36">
        <v>0.24</v>
      </c>
      <c r="H185" s="19">
        <f t="shared" ref="H185:H186" si="3">+F185*G185</f>
        <v>1.92</v>
      </c>
      <c r="I185" s="49">
        <v>0</v>
      </c>
      <c r="J185" s="49">
        <v>0</v>
      </c>
      <c r="K185" s="21">
        <f t="shared" ref="K185:K186" si="4">+M185*F185</f>
        <v>80</v>
      </c>
      <c r="L185" s="22">
        <f t="shared" ref="L185:L186" si="5">SUM(I185:K185)</f>
        <v>80</v>
      </c>
      <c r="M185" s="23">
        <v>10</v>
      </c>
      <c r="N185" s="17">
        <v>4000</v>
      </c>
      <c r="O185" s="17">
        <v>4200</v>
      </c>
      <c r="P185" s="17">
        <v>4210</v>
      </c>
      <c r="Q185" s="15">
        <v>4212</v>
      </c>
      <c r="R185" s="24" t="s">
        <v>27</v>
      </c>
      <c r="S185" s="24" t="s">
        <v>28</v>
      </c>
      <c r="T185" s="24" t="s">
        <v>29</v>
      </c>
      <c r="U185" s="24" t="s">
        <v>30</v>
      </c>
      <c r="V185" s="24">
        <v>1313</v>
      </c>
      <c r="W185" s="13" t="s">
        <v>373</v>
      </c>
      <c r="X185" s="13" t="s">
        <v>68</v>
      </c>
      <c r="Y185" s="13" t="s">
        <v>69</v>
      </c>
      <c r="Z185" s="13" t="s">
        <v>374</v>
      </c>
    </row>
    <row r="186" spans="1:26" hidden="1" x14ac:dyDescent="0.35">
      <c r="A186" s="14">
        <v>4000</v>
      </c>
      <c r="B186" s="15">
        <v>4212</v>
      </c>
      <c r="C186" s="28" t="s">
        <v>33</v>
      </c>
      <c r="D186" s="16" t="s">
        <v>375</v>
      </c>
      <c r="E186" s="17" t="s">
        <v>25</v>
      </c>
      <c r="F186" s="26">
        <v>1460</v>
      </c>
      <c r="G186" s="36">
        <v>0.24</v>
      </c>
      <c r="H186" s="19">
        <f t="shared" si="3"/>
        <v>350.4</v>
      </c>
      <c r="I186" s="49">
        <v>0</v>
      </c>
      <c r="J186" s="49">
        <v>0</v>
      </c>
      <c r="K186" s="21">
        <f t="shared" si="4"/>
        <v>14600</v>
      </c>
      <c r="L186" s="22">
        <f t="shared" si="5"/>
        <v>14600</v>
      </c>
      <c r="M186" s="23">
        <v>10</v>
      </c>
      <c r="N186" s="17">
        <v>4000</v>
      </c>
      <c r="O186" s="17">
        <v>4200</v>
      </c>
      <c r="P186" s="17">
        <v>4210</v>
      </c>
      <c r="Q186" s="15">
        <v>4212</v>
      </c>
      <c r="R186" s="24" t="s">
        <v>27</v>
      </c>
      <c r="S186" s="24" t="s">
        <v>28</v>
      </c>
      <c r="T186" s="24" t="s">
        <v>29</v>
      </c>
      <c r="U186" s="24" t="s">
        <v>30</v>
      </c>
      <c r="V186" s="24">
        <v>1313</v>
      </c>
      <c r="W186" s="13" t="s">
        <v>373</v>
      </c>
      <c r="X186" s="13" t="s">
        <v>68</v>
      </c>
      <c r="Y186" s="13" t="s">
        <v>69</v>
      </c>
      <c r="Z186" s="13" t="s">
        <v>374</v>
      </c>
    </row>
    <row r="187" spans="1:26" hidden="1" x14ac:dyDescent="0.35">
      <c r="A187" s="33">
        <v>4000</v>
      </c>
      <c r="B187" s="14">
        <v>4212</v>
      </c>
      <c r="C187" s="28" t="s">
        <v>79</v>
      </c>
      <c r="D187" s="16" t="s">
        <v>80</v>
      </c>
      <c r="E187" s="17" t="s">
        <v>25</v>
      </c>
      <c r="F187" s="26">
        <v>23</v>
      </c>
      <c r="G187" s="18">
        <v>25</v>
      </c>
      <c r="H187" s="48">
        <v>644</v>
      </c>
      <c r="I187" s="21">
        <v>0</v>
      </c>
      <c r="J187" s="20">
        <v>0</v>
      </c>
      <c r="K187" s="20">
        <f>+F187*M187</f>
        <v>22540</v>
      </c>
      <c r="L187" s="22">
        <f>SUM(I187:K187)</f>
        <v>22540</v>
      </c>
      <c r="M187" s="37">
        <v>980</v>
      </c>
      <c r="N187" s="17">
        <v>4000</v>
      </c>
      <c r="O187" s="17">
        <v>4200</v>
      </c>
      <c r="P187" s="17">
        <v>4210</v>
      </c>
      <c r="Q187" s="29">
        <v>4212</v>
      </c>
      <c r="R187" s="30" t="s">
        <v>35</v>
      </c>
      <c r="S187" s="30" t="s">
        <v>37</v>
      </c>
      <c r="T187" s="30" t="s">
        <v>612</v>
      </c>
      <c r="U187" s="30" t="s">
        <v>38</v>
      </c>
      <c r="V187" s="30">
        <v>2111</v>
      </c>
      <c r="W187" s="13" t="s">
        <v>373</v>
      </c>
      <c r="X187" s="13" t="s">
        <v>68</v>
      </c>
      <c r="Y187" s="13" t="s">
        <v>69</v>
      </c>
      <c r="Z187" s="13" t="s">
        <v>374</v>
      </c>
    </row>
    <row r="188" spans="1:26" hidden="1" x14ac:dyDescent="0.35">
      <c r="A188" s="33">
        <v>4000</v>
      </c>
      <c r="B188" s="14">
        <v>4212</v>
      </c>
      <c r="C188" s="28" t="s">
        <v>81</v>
      </c>
      <c r="D188" s="16" t="s">
        <v>82</v>
      </c>
      <c r="E188" s="17" t="s">
        <v>25</v>
      </c>
      <c r="F188" s="26">
        <v>610</v>
      </c>
      <c r="G188" s="18">
        <v>35</v>
      </c>
      <c r="H188" s="48">
        <v>10370</v>
      </c>
      <c r="I188" s="21">
        <v>0</v>
      </c>
      <c r="J188" s="20">
        <v>0</v>
      </c>
      <c r="K188" s="20">
        <f t="shared" ref="K188:K189" si="6">+F188*M188</f>
        <v>671000</v>
      </c>
      <c r="L188" s="22">
        <f t="shared" ref="L188:L189" si="7">+SUM(I188:K188)</f>
        <v>671000</v>
      </c>
      <c r="M188" s="37">
        <v>1100</v>
      </c>
      <c r="N188" s="17">
        <v>4000</v>
      </c>
      <c r="O188" s="17">
        <v>4200</v>
      </c>
      <c r="P188" s="17">
        <v>4210</v>
      </c>
      <c r="Q188" s="29">
        <v>4212</v>
      </c>
      <c r="R188" s="30" t="s">
        <v>35</v>
      </c>
      <c r="S188" s="30" t="s">
        <v>83</v>
      </c>
      <c r="T188" s="30" t="s">
        <v>613</v>
      </c>
      <c r="U188" s="30" t="s">
        <v>84</v>
      </c>
      <c r="V188" s="30">
        <v>2321</v>
      </c>
      <c r="W188" s="13" t="s">
        <v>373</v>
      </c>
      <c r="X188" s="13" t="s">
        <v>68</v>
      </c>
      <c r="Y188" s="13" t="s">
        <v>69</v>
      </c>
      <c r="Z188" s="13" t="s">
        <v>374</v>
      </c>
    </row>
    <row r="189" spans="1:26" hidden="1" x14ac:dyDescent="0.35">
      <c r="A189" s="33">
        <v>4000</v>
      </c>
      <c r="B189" s="14">
        <v>4212</v>
      </c>
      <c r="C189" s="28" t="s">
        <v>85</v>
      </c>
      <c r="D189" s="16" t="s">
        <v>376</v>
      </c>
      <c r="E189" s="17" t="s">
        <v>25</v>
      </c>
      <c r="F189" s="26">
        <v>68</v>
      </c>
      <c r="G189" s="18">
        <v>35</v>
      </c>
      <c r="H189" s="48">
        <v>1360</v>
      </c>
      <c r="I189" s="21">
        <v>0</v>
      </c>
      <c r="J189" s="20">
        <v>0</v>
      </c>
      <c r="K189" s="20">
        <f t="shared" si="6"/>
        <v>74800</v>
      </c>
      <c r="L189" s="22">
        <f t="shared" si="7"/>
        <v>74800</v>
      </c>
      <c r="M189" s="37">
        <v>1100</v>
      </c>
      <c r="N189" s="17">
        <v>4000</v>
      </c>
      <c r="O189" s="17">
        <v>4200</v>
      </c>
      <c r="P189" s="17">
        <v>4210</v>
      </c>
      <c r="Q189" s="29">
        <v>4212</v>
      </c>
      <c r="R189" s="30" t="s">
        <v>35</v>
      </c>
      <c r="S189" s="30" t="s">
        <v>83</v>
      </c>
      <c r="T189" s="30" t="s">
        <v>613</v>
      </c>
      <c r="U189" s="30" t="s">
        <v>84</v>
      </c>
      <c r="V189" s="30">
        <v>2321</v>
      </c>
      <c r="W189" s="13" t="s">
        <v>373</v>
      </c>
      <c r="X189" s="13" t="s">
        <v>68</v>
      </c>
      <c r="Y189" s="13" t="s">
        <v>69</v>
      </c>
      <c r="Z189" s="13" t="s">
        <v>374</v>
      </c>
    </row>
    <row r="190" spans="1:26" hidden="1" x14ac:dyDescent="0.35">
      <c r="A190" s="33">
        <v>4000</v>
      </c>
      <c r="B190" s="14">
        <v>4212</v>
      </c>
      <c r="C190" s="28" t="s">
        <v>377</v>
      </c>
      <c r="D190" s="16" t="s">
        <v>378</v>
      </c>
      <c r="E190" s="17" t="s">
        <v>25</v>
      </c>
      <c r="F190" s="26">
        <v>70</v>
      </c>
      <c r="G190" s="18">
        <v>25</v>
      </c>
      <c r="H190" s="48">
        <v>1960</v>
      </c>
      <c r="I190" s="21">
        <v>0</v>
      </c>
      <c r="J190" s="20">
        <v>0</v>
      </c>
      <c r="K190" s="20">
        <f t="shared" ref="K190:K191" si="8">+F190*M190</f>
        <v>68600</v>
      </c>
      <c r="L190" s="22">
        <f t="shared" ref="L190:L191" si="9">SUM(I190:K190)</f>
        <v>68600</v>
      </c>
      <c r="M190" s="37">
        <v>980</v>
      </c>
      <c r="N190" s="17">
        <v>4000</v>
      </c>
      <c r="O190" s="17">
        <v>4200</v>
      </c>
      <c r="P190" s="17">
        <v>4210</v>
      </c>
      <c r="Q190" s="29">
        <v>4212</v>
      </c>
      <c r="R190" s="30" t="s">
        <v>35</v>
      </c>
      <c r="S190" s="30" t="s">
        <v>37</v>
      </c>
      <c r="T190" s="30" t="s">
        <v>612</v>
      </c>
      <c r="U190" s="30" t="s">
        <v>38</v>
      </c>
      <c r="V190" s="30">
        <v>2111</v>
      </c>
      <c r="W190" s="13" t="s">
        <v>373</v>
      </c>
      <c r="X190" s="13" t="s">
        <v>68</v>
      </c>
      <c r="Y190" s="13" t="s">
        <v>69</v>
      </c>
      <c r="Z190" s="13" t="s">
        <v>374</v>
      </c>
    </row>
    <row r="191" spans="1:26" hidden="1" x14ac:dyDescent="0.35">
      <c r="A191" s="33">
        <v>4000</v>
      </c>
      <c r="B191" s="14">
        <v>4212</v>
      </c>
      <c r="C191" s="28" t="s">
        <v>377</v>
      </c>
      <c r="D191" s="16" t="s">
        <v>379</v>
      </c>
      <c r="E191" s="17" t="s">
        <v>25</v>
      </c>
      <c r="F191" s="26">
        <v>19</v>
      </c>
      <c r="G191" s="18">
        <v>25</v>
      </c>
      <c r="H191" s="48">
        <v>532</v>
      </c>
      <c r="I191" s="21">
        <v>0</v>
      </c>
      <c r="J191" s="20">
        <v>0</v>
      </c>
      <c r="K191" s="20">
        <f t="shared" si="8"/>
        <v>18620</v>
      </c>
      <c r="L191" s="22">
        <f t="shared" si="9"/>
        <v>18620</v>
      </c>
      <c r="M191" s="37">
        <v>980</v>
      </c>
      <c r="N191" s="17">
        <v>4000</v>
      </c>
      <c r="O191" s="17">
        <v>4200</v>
      </c>
      <c r="P191" s="17">
        <v>4210</v>
      </c>
      <c r="Q191" s="29">
        <v>4212</v>
      </c>
      <c r="R191" s="30" t="s">
        <v>35</v>
      </c>
      <c r="S191" s="30" t="s">
        <v>37</v>
      </c>
      <c r="T191" s="30" t="s">
        <v>612</v>
      </c>
      <c r="U191" s="30" t="s">
        <v>38</v>
      </c>
      <c r="V191" s="30">
        <v>2111</v>
      </c>
      <c r="W191" s="13" t="s">
        <v>373</v>
      </c>
      <c r="X191" s="13" t="s">
        <v>68</v>
      </c>
      <c r="Y191" s="13" t="s">
        <v>69</v>
      </c>
      <c r="Z191" s="13" t="s">
        <v>374</v>
      </c>
    </row>
    <row r="192" spans="1:26" hidden="1" x14ac:dyDescent="0.35">
      <c r="A192" s="33">
        <v>4000</v>
      </c>
      <c r="B192" s="14">
        <v>4212</v>
      </c>
      <c r="C192" s="28" t="s">
        <v>380</v>
      </c>
      <c r="D192" s="16" t="s">
        <v>381</v>
      </c>
      <c r="E192" s="17" t="s">
        <v>25</v>
      </c>
      <c r="F192" s="26">
        <v>125</v>
      </c>
      <c r="G192" s="26">
        <v>60</v>
      </c>
      <c r="H192" s="48">
        <v>2500</v>
      </c>
      <c r="I192" s="50">
        <v>0</v>
      </c>
      <c r="J192" s="49">
        <v>0</v>
      </c>
      <c r="K192" s="49">
        <f>+F192*M192</f>
        <v>225000</v>
      </c>
      <c r="L192" s="51">
        <f>+SUM(I192:K192)</f>
        <v>225000</v>
      </c>
      <c r="M192" s="53">
        <v>1800</v>
      </c>
      <c r="N192" s="17">
        <v>4000</v>
      </c>
      <c r="O192" s="17">
        <v>4200</v>
      </c>
      <c r="P192" s="17">
        <v>4210</v>
      </c>
      <c r="Q192" s="29">
        <v>4212</v>
      </c>
      <c r="R192" s="30" t="s">
        <v>35</v>
      </c>
      <c r="S192" s="30" t="s">
        <v>36</v>
      </c>
      <c r="T192" s="30" t="s">
        <v>614</v>
      </c>
      <c r="U192" s="30" t="s">
        <v>39</v>
      </c>
      <c r="V192" s="30">
        <v>2431</v>
      </c>
      <c r="W192" s="13" t="s">
        <v>373</v>
      </c>
      <c r="X192" s="13" t="s">
        <v>68</v>
      </c>
      <c r="Y192" s="13" t="s">
        <v>69</v>
      </c>
      <c r="Z192" s="13" t="s">
        <v>374</v>
      </c>
    </row>
    <row r="193" spans="1:26" hidden="1" x14ac:dyDescent="0.35">
      <c r="A193" s="33">
        <v>4000</v>
      </c>
      <c r="B193" s="14">
        <v>4212</v>
      </c>
      <c r="C193" s="28" t="s">
        <v>380</v>
      </c>
      <c r="D193" s="16" t="s">
        <v>382</v>
      </c>
      <c r="E193" s="17" t="s">
        <v>25</v>
      </c>
      <c r="F193" s="26">
        <v>100</v>
      </c>
      <c r="G193" s="26">
        <v>60</v>
      </c>
      <c r="H193" s="48">
        <v>2800</v>
      </c>
      <c r="I193" s="50">
        <v>0</v>
      </c>
      <c r="J193" s="49">
        <v>0</v>
      </c>
      <c r="K193" s="49">
        <f>+F193*M193</f>
        <v>180000</v>
      </c>
      <c r="L193" s="51">
        <f>+SUM(I193:K193)</f>
        <v>180000</v>
      </c>
      <c r="M193" s="53">
        <v>1800</v>
      </c>
      <c r="N193" s="17">
        <v>4000</v>
      </c>
      <c r="O193" s="17">
        <v>4200</v>
      </c>
      <c r="P193" s="17">
        <v>4210</v>
      </c>
      <c r="Q193" s="29">
        <v>4212</v>
      </c>
      <c r="R193" s="30" t="s">
        <v>35</v>
      </c>
      <c r="S193" s="30" t="s">
        <v>36</v>
      </c>
      <c r="T193" s="30" t="s">
        <v>614</v>
      </c>
      <c r="U193" s="30" t="s">
        <v>39</v>
      </c>
      <c r="V193" s="30">
        <v>2431</v>
      </c>
      <c r="W193" s="13" t="s">
        <v>373</v>
      </c>
      <c r="X193" s="13" t="s">
        <v>68</v>
      </c>
      <c r="Y193" s="13" t="s">
        <v>69</v>
      </c>
      <c r="Z193" s="13" t="s">
        <v>374</v>
      </c>
    </row>
    <row r="194" spans="1:26" hidden="1" x14ac:dyDescent="0.35">
      <c r="A194" s="14">
        <v>4000</v>
      </c>
      <c r="B194" s="14">
        <v>4212</v>
      </c>
      <c r="C194" s="28" t="s">
        <v>87</v>
      </c>
      <c r="D194" s="16" t="s">
        <v>88</v>
      </c>
      <c r="E194" s="17" t="s">
        <v>40</v>
      </c>
      <c r="F194" s="26">
        <v>86</v>
      </c>
      <c r="G194" s="18">
        <v>50</v>
      </c>
      <c r="H194" s="48">
        <v>4300</v>
      </c>
      <c r="I194" s="49">
        <v>105968.34</v>
      </c>
      <c r="J194" s="49">
        <v>0</v>
      </c>
      <c r="K194" s="50">
        <v>61318</v>
      </c>
      <c r="L194" s="51">
        <v>167286.34</v>
      </c>
      <c r="M194" s="23">
        <v>1485</v>
      </c>
      <c r="N194" s="14">
        <v>4000</v>
      </c>
      <c r="O194" s="17">
        <v>4200</v>
      </c>
      <c r="P194" s="17">
        <v>4210</v>
      </c>
      <c r="Q194" s="14">
        <v>4212</v>
      </c>
      <c r="R194" s="24" t="s">
        <v>41</v>
      </c>
      <c r="S194" s="24" t="s">
        <v>42</v>
      </c>
      <c r="T194" s="24" t="s">
        <v>615</v>
      </c>
      <c r="U194" s="24" t="s">
        <v>43</v>
      </c>
      <c r="V194" s="31">
        <v>3110</v>
      </c>
      <c r="W194" s="13" t="s">
        <v>373</v>
      </c>
      <c r="X194" s="13" t="s">
        <v>68</v>
      </c>
      <c r="Y194" s="13" t="s">
        <v>69</v>
      </c>
      <c r="Z194" s="13" t="s">
        <v>374</v>
      </c>
    </row>
    <row r="195" spans="1:26" hidden="1" x14ac:dyDescent="0.35">
      <c r="A195" s="14">
        <v>4000</v>
      </c>
      <c r="B195" s="14">
        <v>4212</v>
      </c>
      <c r="C195" s="28" t="s">
        <v>89</v>
      </c>
      <c r="D195" s="16" t="s">
        <v>90</v>
      </c>
      <c r="E195" s="17" t="s">
        <v>40</v>
      </c>
      <c r="F195" s="26">
        <v>8</v>
      </c>
      <c r="G195" s="18">
        <v>68</v>
      </c>
      <c r="H195" s="19">
        <f>+F195*G195</f>
        <v>544</v>
      </c>
      <c r="I195" s="20">
        <v>0</v>
      </c>
      <c r="J195" s="20">
        <v>0</v>
      </c>
      <c r="K195" s="21">
        <f>+M195*F195</f>
        <v>14400</v>
      </c>
      <c r="L195" s="22">
        <f>+SUM(I195:K195)</f>
        <v>14400</v>
      </c>
      <c r="M195" s="23">
        <v>1800</v>
      </c>
      <c r="N195" s="14">
        <v>4000</v>
      </c>
      <c r="O195" s="17">
        <v>4200</v>
      </c>
      <c r="P195" s="17">
        <v>4210</v>
      </c>
      <c r="Q195" s="14">
        <v>4212</v>
      </c>
      <c r="R195" s="24" t="s">
        <v>41</v>
      </c>
      <c r="S195" s="24" t="s">
        <v>42</v>
      </c>
      <c r="T195" s="24" t="s">
        <v>615</v>
      </c>
      <c r="U195" s="24" t="s">
        <v>44</v>
      </c>
      <c r="V195" s="31">
        <v>3120</v>
      </c>
      <c r="W195" s="13" t="s">
        <v>373</v>
      </c>
      <c r="X195" s="13" t="s">
        <v>68</v>
      </c>
      <c r="Y195" s="13" t="s">
        <v>69</v>
      </c>
      <c r="Z195" s="13" t="s">
        <v>374</v>
      </c>
    </row>
    <row r="196" spans="1:26" hidden="1" x14ac:dyDescent="0.35">
      <c r="A196" s="14">
        <v>4000</v>
      </c>
      <c r="B196" s="14">
        <v>4212</v>
      </c>
      <c r="C196" s="28" t="s">
        <v>91</v>
      </c>
      <c r="D196" s="16" t="s">
        <v>92</v>
      </c>
      <c r="E196" s="17" t="s">
        <v>40</v>
      </c>
      <c r="F196" s="26">
        <v>48.5</v>
      </c>
      <c r="G196" s="18">
        <v>112</v>
      </c>
      <c r="H196" s="48">
        <v>4365</v>
      </c>
      <c r="I196" s="49">
        <v>59761.215000000004</v>
      </c>
      <c r="J196" s="49">
        <v>0</v>
      </c>
      <c r="K196" s="50">
        <v>62244.9</v>
      </c>
      <c r="L196" s="51">
        <v>122006.11500000001</v>
      </c>
      <c r="M196" s="23">
        <v>2700</v>
      </c>
      <c r="N196" s="14">
        <v>4000</v>
      </c>
      <c r="O196" s="17">
        <v>4200</v>
      </c>
      <c r="P196" s="17">
        <v>4210</v>
      </c>
      <c r="Q196" s="14">
        <v>4212</v>
      </c>
      <c r="R196" s="24" t="s">
        <v>41</v>
      </c>
      <c r="S196" s="24" t="s">
        <v>42</v>
      </c>
      <c r="T196" s="24" t="s">
        <v>615</v>
      </c>
      <c r="U196" s="24" t="s">
        <v>45</v>
      </c>
      <c r="V196" s="31">
        <v>3140</v>
      </c>
      <c r="W196" s="13" t="s">
        <v>373</v>
      </c>
      <c r="X196" s="13" t="s">
        <v>68</v>
      </c>
      <c r="Y196" s="13" t="s">
        <v>69</v>
      </c>
      <c r="Z196" s="13" t="s">
        <v>374</v>
      </c>
    </row>
    <row r="197" spans="1:26" hidden="1" x14ac:dyDescent="0.35">
      <c r="A197" s="14">
        <v>4000</v>
      </c>
      <c r="B197" s="14">
        <v>4212</v>
      </c>
      <c r="C197" s="28" t="s">
        <v>93</v>
      </c>
      <c r="D197" s="16" t="s">
        <v>94</v>
      </c>
      <c r="E197" s="17" t="s">
        <v>40</v>
      </c>
      <c r="F197" s="26">
        <v>65</v>
      </c>
      <c r="G197" s="18">
        <v>83</v>
      </c>
      <c r="H197" s="19">
        <f>+G197*F197</f>
        <v>5395</v>
      </c>
      <c r="I197" s="20">
        <v>0</v>
      </c>
      <c r="J197" s="20">
        <v>0</v>
      </c>
      <c r="K197" s="21">
        <f>+M197*F197</f>
        <v>143000</v>
      </c>
      <c r="L197" s="22">
        <f>+SUM(I197:K197)</f>
        <v>143000</v>
      </c>
      <c r="M197" s="23">
        <v>2200</v>
      </c>
      <c r="N197" s="14">
        <v>4000</v>
      </c>
      <c r="O197" s="17">
        <v>4200</v>
      </c>
      <c r="P197" s="17">
        <v>4210</v>
      </c>
      <c r="Q197" s="14">
        <v>4212</v>
      </c>
      <c r="R197" s="24" t="s">
        <v>41</v>
      </c>
      <c r="S197" s="24" t="s">
        <v>42</v>
      </c>
      <c r="T197" s="24" t="s">
        <v>615</v>
      </c>
      <c r="U197" s="24" t="s">
        <v>46</v>
      </c>
      <c r="V197" s="31">
        <v>3130</v>
      </c>
      <c r="W197" s="13" t="s">
        <v>373</v>
      </c>
      <c r="X197" s="13" t="s">
        <v>68</v>
      </c>
      <c r="Y197" s="13" t="s">
        <v>69</v>
      </c>
      <c r="Z197" s="13" t="s">
        <v>374</v>
      </c>
    </row>
    <row r="198" spans="1:26" hidden="1" x14ac:dyDescent="0.35">
      <c r="A198" s="14">
        <v>4000</v>
      </c>
      <c r="B198" s="14">
        <v>4212</v>
      </c>
      <c r="C198" s="28" t="s">
        <v>383</v>
      </c>
      <c r="D198" s="16" t="s">
        <v>384</v>
      </c>
      <c r="E198" s="17" t="s">
        <v>55</v>
      </c>
      <c r="F198" s="26"/>
      <c r="G198" s="26"/>
      <c r="H198" s="48">
        <v>140</v>
      </c>
      <c r="I198" s="49">
        <v>63000</v>
      </c>
      <c r="J198" s="49">
        <v>0</v>
      </c>
      <c r="K198" s="50">
        <v>1888.6</v>
      </c>
      <c r="L198" s="51">
        <v>64888.6</v>
      </c>
      <c r="M198" s="52"/>
      <c r="N198" s="14">
        <v>4000</v>
      </c>
      <c r="O198" s="17">
        <v>4200</v>
      </c>
      <c r="P198" s="17">
        <v>4210</v>
      </c>
      <c r="Q198" s="14">
        <v>4212</v>
      </c>
      <c r="R198" s="24" t="s">
        <v>48</v>
      </c>
      <c r="S198" s="24">
        <v>7200</v>
      </c>
      <c r="T198" s="24" t="s">
        <v>619</v>
      </c>
      <c r="U198" s="31" t="s">
        <v>49</v>
      </c>
      <c r="V198" s="31">
        <v>4900</v>
      </c>
      <c r="W198" s="13" t="s">
        <v>373</v>
      </c>
      <c r="X198" s="13" t="s">
        <v>68</v>
      </c>
      <c r="Y198" s="13" t="s">
        <v>69</v>
      </c>
      <c r="Z198" s="13" t="s">
        <v>374</v>
      </c>
    </row>
    <row r="199" spans="1:26" hidden="1" x14ac:dyDescent="0.35">
      <c r="A199" s="14">
        <v>4000</v>
      </c>
      <c r="B199" s="14">
        <v>4212</v>
      </c>
      <c r="C199" s="28" t="s">
        <v>95</v>
      </c>
      <c r="D199" s="16" t="s">
        <v>96</v>
      </c>
      <c r="E199" s="17" t="s">
        <v>97</v>
      </c>
      <c r="F199" s="26">
        <v>30</v>
      </c>
      <c r="G199" s="36">
        <v>7.89</v>
      </c>
      <c r="H199" s="19">
        <f>+F199*G199</f>
        <v>236.7</v>
      </c>
      <c r="I199" s="20">
        <v>0</v>
      </c>
      <c r="J199" s="20">
        <v>0</v>
      </c>
      <c r="K199" s="20">
        <f>+F199*M199</f>
        <v>12150</v>
      </c>
      <c r="L199" s="22">
        <f>+SUM(I199:K199)</f>
        <v>12150</v>
      </c>
      <c r="M199" s="23">
        <v>405</v>
      </c>
      <c r="N199" s="14">
        <v>4000</v>
      </c>
      <c r="O199" s="17">
        <v>4200</v>
      </c>
      <c r="P199" s="17">
        <v>4210</v>
      </c>
      <c r="Q199" s="14">
        <v>4212</v>
      </c>
      <c r="R199" s="24" t="s">
        <v>48</v>
      </c>
      <c r="S199" s="24" t="s">
        <v>51</v>
      </c>
      <c r="T199" s="24" t="s">
        <v>617</v>
      </c>
      <c r="U199" s="31" t="s">
        <v>51</v>
      </c>
      <c r="V199" s="31">
        <v>4500</v>
      </c>
      <c r="W199" s="13" t="s">
        <v>373</v>
      </c>
      <c r="X199" s="13" t="s">
        <v>68</v>
      </c>
      <c r="Y199" s="13" t="s">
        <v>69</v>
      </c>
      <c r="Z199" s="13" t="s">
        <v>374</v>
      </c>
    </row>
    <row r="200" spans="1:26" hidden="1" x14ac:dyDescent="0.35">
      <c r="A200" s="14">
        <v>4000</v>
      </c>
      <c r="B200" s="14">
        <v>4212</v>
      </c>
      <c r="C200" s="28" t="s">
        <v>98</v>
      </c>
      <c r="D200" s="16" t="s">
        <v>99</v>
      </c>
      <c r="E200" s="17" t="s">
        <v>47</v>
      </c>
      <c r="F200" s="26">
        <v>3750</v>
      </c>
      <c r="G200" s="36">
        <v>3</v>
      </c>
      <c r="H200" s="48">
        <v>11250</v>
      </c>
      <c r="I200" s="20">
        <v>0</v>
      </c>
      <c r="J200" s="20">
        <v>0</v>
      </c>
      <c r="K200" s="21">
        <f>+M200*F200</f>
        <v>269775</v>
      </c>
      <c r="L200" s="51">
        <v>269775</v>
      </c>
      <c r="M200" s="23">
        <v>71.94</v>
      </c>
      <c r="N200" s="14">
        <v>4000</v>
      </c>
      <c r="O200" s="17">
        <v>4200</v>
      </c>
      <c r="P200" s="17">
        <v>4210</v>
      </c>
      <c r="Q200" s="14">
        <v>4212</v>
      </c>
      <c r="R200" s="24" t="s">
        <v>48</v>
      </c>
      <c r="S200" s="24" t="s">
        <v>26</v>
      </c>
      <c r="T200" s="24" t="s">
        <v>616</v>
      </c>
      <c r="U200" s="31" t="s">
        <v>52</v>
      </c>
      <c r="V200" s="31">
        <v>4110</v>
      </c>
      <c r="W200" s="13" t="s">
        <v>373</v>
      </c>
      <c r="X200" s="13" t="s">
        <v>68</v>
      </c>
      <c r="Y200" s="13" t="s">
        <v>69</v>
      </c>
      <c r="Z200" s="13" t="s">
        <v>374</v>
      </c>
    </row>
    <row r="201" spans="1:26" hidden="1" x14ac:dyDescent="0.35">
      <c r="A201" s="14">
        <v>4000</v>
      </c>
      <c r="B201" s="14">
        <v>4212</v>
      </c>
      <c r="C201" s="28" t="s">
        <v>385</v>
      </c>
      <c r="D201" s="16" t="s">
        <v>386</v>
      </c>
      <c r="E201" s="17" t="s">
        <v>50</v>
      </c>
      <c r="F201" s="26">
        <v>1</v>
      </c>
      <c r="G201" s="26"/>
      <c r="H201" s="48">
        <v>120</v>
      </c>
      <c r="I201" s="49">
        <v>0</v>
      </c>
      <c r="J201" s="49">
        <v>25000</v>
      </c>
      <c r="K201" s="50">
        <v>1800</v>
      </c>
      <c r="L201" s="51">
        <v>26800</v>
      </c>
      <c r="M201" s="52">
        <v>26800</v>
      </c>
      <c r="N201" s="14">
        <v>4000</v>
      </c>
      <c r="O201" s="17">
        <v>4200</v>
      </c>
      <c r="P201" s="17">
        <v>4210</v>
      </c>
      <c r="Q201" s="14">
        <v>4212</v>
      </c>
      <c r="R201" s="38" t="s">
        <v>53</v>
      </c>
      <c r="S201" s="38" t="s">
        <v>144</v>
      </c>
      <c r="T201" s="24" t="s">
        <v>626</v>
      </c>
      <c r="U201" s="31" t="s">
        <v>107</v>
      </c>
      <c r="V201" s="31">
        <v>5820</v>
      </c>
      <c r="W201" s="32" t="s">
        <v>373</v>
      </c>
      <c r="X201" s="32" t="s">
        <v>68</v>
      </c>
      <c r="Y201" s="13" t="s">
        <v>69</v>
      </c>
      <c r="Z201" s="25" t="s">
        <v>374</v>
      </c>
    </row>
    <row r="202" spans="1:26" hidden="1" x14ac:dyDescent="0.35">
      <c r="A202" s="14">
        <v>4000</v>
      </c>
      <c r="B202" s="15">
        <v>4212</v>
      </c>
      <c r="C202" s="28" t="s">
        <v>387</v>
      </c>
      <c r="D202" s="16" t="s">
        <v>105</v>
      </c>
      <c r="E202" s="17" t="s">
        <v>57</v>
      </c>
      <c r="F202" s="26">
        <v>130</v>
      </c>
      <c r="G202" s="26"/>
      <c r="H202" s="48">
        <v>390</v>
      </c>
      <c r="I202" s="49">
        <v>0</v>
      </c>
      <c r="J202" s="49">
        <v>1950</v>
      </c>
      <c r="K202" s="50">
        <v>5261.1</v>
      </c>
      <c r="L202" s="51">
        <v>7211.1</v>
      </c>
      <c r="M202" s="52"/>
      <c r="N202" s="17">
        <v>4000</v>
      </c>
      <c r="O202" s="17">
        <v>4200</v>
      </c>
      <c r="P202" s="17">
        <v>4210</v>
      </c>
      <c r="Q202" s="17">
        <v>4212</v>
      </c>
      <c r="R202" s="24" t="s">
        <v>53</v>
      </c>
      <c r="S202" s="24" t="s">
        <v>106</v>
      </c>
      <c r="T202" s="24" t="s">
        <v>618</v>
      </c>
      <c r="U202" s="31" t="s">
        <v>107</v>
      </c>
      <c r="V202" s="31">
        <v>5820</v>
      </c>
      <c r="W202" s="32" t="s">
        <v>373</v>
      </c>
      <c r="X202" s="32" t="s">
        <v>68</v>
      </c>
      <c r="Y202" s="13" t="s">
        <v>69</v>
      </c>
      <c r="Z202" s="25" t="s">
        <v>374</v>
      </c>
    </row>
    <row r="203" spans="1:26" hidden="1" x14ac:dyDescent="0.35">
      <c r="A203" s="14">
        <v>4000</v>
      </c>
      <c r="B203" s="15">
        <v>4212</v>
      </c>
      <c r="C203" s="28" t="s">
        <v>388</v>
      </c>
      <c r="D203" s="16" t="s">
        <v>109</v>
      </c>
      <c r="E203" s="17" t="s">
        <v>57</v>
      </c>
      <c r="F203" s="26">
        <v>400</v>
      </c>
      <c r="G203" s="26"/>
      <c r="H203" s="48">
        <v>1200</v>
      </c>
      <c r="I203" s="49">
        <v>0</v>
      </c>
      <c r="J203" s="49">
        <v>7600</v>
      </c>
      <c r="K203" s="50">
        <v>16188</v>
      </c>
      <c r="L203" s="51">
        <v>23788</v>
      </c>
      <c r="M203" s="52"/>
      <c r="N203" s="17">
        <v>4000</v>
      </c>
      <c r="O203" s="17">
        <v>4200</v>
      </c>
      <c r="P203" s="17">
        <v>4210</v>
      </c>
      <c r="Q203" s="17">
        <v>4212</v>
      </c>
      <c r="R203" s="24" t="s">
        <v>53</v>
      </c>
      <c r="S203" s="24" t="s">
        <v>106</v>
      </c>
      <c r="T203" s="24" t="s">
        <v>618</v>
      </c>
      <c r="U203" s="31" t="s">
        <v>107</v>
      </c>
      <c r="V203" s="31">
        <v>5820</v>
      </c>
      <c r="W203" s="32" t="s">
        <v>373</v>
      </c>
      <c r="X203" s="32" t="s">
        <v>68</v>
      </c>
      <c r="Y203" s="13" t="s">
        <v>69</v>
      </c>
      <c r="Z203" s="25" t="s">
        <v>374</v>
      </c>
    </row>
    <row r="204" spans="1:26" hidden="1" x14ac:dyDescent="0.35">
      <c r="A204" s="14">
        <v>4000</v>
      </c>
      <c r="B204" s="15">
        <v>4212</v>
      </c>
      <c r="C204" s="28" t="s">
        <v>389</v>
      </c>
      <c r="D204" s="16" t="s">
        <v>390</v>
      </c>
      <c r="E204" s="17" t="s">
        <v>50</v>
      </c>
      <c r="F204" s="26">
        <v>1</v>
      </c>
      <c r="G204" s="26"/>
      <c r="H204" s="48">
        <v>60</v>
      </c>
      <c r="I204" s="49">
        <v>0</v>
      </c>
      <c r="J204" s="49">
        <v>5000</v>
      </c>
      <c r="K204" s="50">
        <v>900</v>
      </c>
      <c r="L204" s="51">
        <v>5900</v>
      </c>
      <c r="M204" s="52"/>
      <c r="N204" s="17">
        <v>4000</v>
      </c>
      <c r="O204" s="17">
        <v>4200</v>
      </c>
      <c r="P204" s="17">
        <v>4210</v>
      </c>
      <c r="Q204" s="17">
        <v>4212</v>
      </c>
      <c r="R204" s="24" t="s">
        <v>53</v>
      </c>
      <c r="S204" s="38" t="s">
        <v>144</v>
      </c>
      <c r="T204" s="24" t="s">
        <v>626</v>
      </c>
      <c r="U204" s="31" t="s">
        <v>107</v>
      </c>
      <c r="V204" s="31">
        <v>5820</v>
      </c>
      <c r="W204" s="32" t="s">
        <v>373</v>
      </c>
      <c r="X204" s="32" t="s">
        <v>68</v>
      </c>
      <c r="Y204" s="13" t="s">
        <v>69</v>
      </c>
      <c r="Z204" s="25" t="s">
        <v>374</v>
      </c>
    </row>
    <row r="205" spans="1:26" hidden="1" x14ac:dyDescent="0.35">
      <c r="A205" s="14">
        <v>4000</v>
      </c>
      <c r="B205" s="15">
        <v>4212</v>
      </c>
      <c r="C205" s="28" t="s">
        <v>391</v>
      </c>
      <c r="D205" s="16" t="s">
        <v>392</v>
      </c>
      <c r="E205" s="17" t="s">
        <v>121</v>
      </c>
      <c r="F205" s="26">
        <v>25</v>
      </c>
      <c r="G205" s="18">
        <v>140</v>
      </c>
      <c r="H205" s="48">
        <v>3500</v>
      </c>
      <c r="I205" s="20">
        <v>0</v>
      </c>
      <c r="J205" s="20">
        <v>0</v>
      </c>
      <c r="K205" s="21">
        <f>+F205*M205</f>
        <v>137500</v>
      </c>
      <c r="L205" s="22">
        <f>+SUM(I205:K205)</f>
        <v>137500</v>
      </c>
      <c r="M205" s="23">
        <v>5500</v>
      </c>
      <c r="N205" s="17">
        <v>4000</v>
      </c>
      <c r="O205" s="17">
        <v>4200</v>
      </c>
      <c r="P205" s="17">
        <v>4210</v>
      </c>
      <c r="Q205" s="17">
        <v>4212</v>
      </c>
      <c r="R205" s="24" t="s">
        <v>53</v>
      </c>
      <c r="S205" s="24" t="s">
        <v>122</v>
      </c>
      <c r="T205" s="24" t="s">
        <v>625</v>
      </c>
      <c r="U205" s="31" t="s">
        <v>123</v>
      </c>
      <c r="V205" s="31">
        <v>5210</v>
      </c>
      <c r="W205" s="32" t="s">
        <v>373</v>
      </c>
      <c r="X205" s="32" t="s">
        <v>68</v>
      </c>
      <c r="Y205" s="13" t="s">
        <v>69</v>
      </c>
      <c r="Z205" s="25" t="s">
        <v>374</v>
      </c>
    </row>
    <row r="206" spans="1:26" hidden="1" x14ac:dyDescent="0.35">
      <c r="A206" s="14">
        <v>4000</v>
      </c>
      <c r="B206" s="15">
        <v>4212</v>
      </c>
      <c r="C206" s="28" t="s">
        <v>393</v>
      </c>
      <c r="D206" s="16" t="s">
        <v>394</v>
      </c>
      <c r="E206" s="17" t="s">
        <v>50</v>
      </c>
      <c r="F206" s="26">
        <v>2</v>
      </c>
      <c r="G206" s="26"/>
      <c r="H206" s="48">
        <v>90</v>
      </c>
      <c r="I206" s="49">
        <v>0</v>
      </c>
      <c r="J206" s="49">
        <v>5560</v>
      </c>
      <c r="K206" s="50">
        <v>1350</v>
      </c>
      <c r="L206" s="51">
        <v>6910</v>
      </c>
      <c r="M206" s="52"/>
      <c r="N206" s="17">
        <v>4000</v>
      </c>
      <c r="O206" s="17">
        <v>4200</v>
      </c>
      <c r="P206" s="17">
        <v>4210</v>
      </c>
      <c r="Q206" s="17">
        <v>4212</v>
      </c>
      <c r="R206" s="24" t="s">
        <v>53</v>
      </c>
      <c r="S206" s="38" t="s">
        <v>144</v>
      </c>
      <c r="T206" s="24" t="s">
        <v>626</v>
      </c>
      <c r="U206" s="31" t="s">
        <v>118</v>
      </c>
      <c r="V206" s="31">
        <v>5410</v>
      </c>
      <c r="W206" s="32" t="s">
        <v>373</v>
      </c>
      <c r="X206" s="32" t="s">
        <v>68</v>
      </c>
      <c r="Y206" s="13" t="s">
        <v>69</v>
      </c>
      <c r="Z206" s="25" t="s">
        <v>374</v>
      </c>
    </row>
    <row r="207" spans="1:26" hidden="1" x14ac:dyDescent="0.35">
      <c r="A207" s="14">
        <v>4000</v>
      </c>
      <c r="B207" s="15">
        <v>4212</v>
      </c>
      <c r="C207" s="28" t="s">
        <v>395</v>
      </c>
      <c r="D207" s="16" t="s">
        <v>396</v>
      </c>
      <c r="E207" s="17" t="s">
        <v>50</v>
      </c>
      <c r="F207" s="26">
        <v>1</v>
      </c>
      <c r="G207" s="26"/>
      <c r="H207" s="48">
        <v>180</v>
      </c>
      <c r="I207" s="49">
        <v>0</v>
      </c>
      <c r="J207" s="49">
        <v>56117</v>
      </c>
      <c r="K207" s="50">
        <v>2700</v>
      </c>
      <c r="L207" s="51">
        <v>58817</v>
      </c>
      <c r="M207" s="52"/>
      <c r="N207" s="17">
        <v>4000</v>
      </c>
      <c r="O207" s="17">
        <v>4200</v>
      </c>
      <c r="P207" s="17">
        <v>4210</v>
      </c>
      <c r="Q207" s="17">
        <v>4212</v>
      </c>
      <c r="R207" s="24" t="s">
        <v>53</v>
      </c>
      <c r="S207" s="38" t="s">
        <v>144</v>
      </c>
      <c r="T207" s="24" t="s">
        <v>626</v>
      </c>
      <c r="U207" s="31" t="s">
        <v>118</v>
      </c>
      <c r="V207" s="31">
        <v>5410</v>
      </c>
      <c r="W207" s="32" t="s">
        <v>373</v>
      </c>
      <c r="X207" s="32" t="s">
        <v>68</v>
      </c>
      <c r="Y207" s="13" t="s">
        <v>69</v>
      </c>
      <c r="Z207" s="25" t="s">
        <v>374</v>
      </c>
    </row>
    <row r="208" spans="1:26" hidden="1" x14ac:dyDescent="0.35">
      <c r="A208" s="14">
        <v>4000</v>
      </c>
      <c r="B208" s="15">
        <v>4212</v>
      </c>
      <c r="C208" s="28" t="s">
        <v>397</v>
      </c>
      <c r="D208" s="16" t="s">
        <v>398</v>
      </c>
      <c r="E208" s="17" t="s">
        <v>50</v>
      </c>
      <c r="F208" s="26">
        <v>1</v>
      </c>
      <c r="G208" s="26"/>
      <c r="H208" s="48">
        <v>150</v>
      </c>
      <c r="I208" s="49">
        <v>0</v>
      </c>
      <c r="J208" s="49">
        <v>35784</v>
      </c>
      <c r="K208" s="50">
        <v>2250</v>
      </c>
      <c r="L208" s="51">
        <v>38034</v>
      </c>
      <c r="M208" s="52"/>
      <c r="N208" s="17">
        <v>4000</v>
      </c>
      <c r="O208" s="17">
        <v>4200</v>
      </c>
      <c r="P208" s="17">
        <v>4210</v>
      </c>
      <c r="Q208" s="17">
        <v>4212</v>
      </c>
      <c r="R208" s="24" t="s">
        <v>53</v>
      </c>
      <c r="S208" s="38" t="s">
        <v>144</v>
      </c>
      <c r="T208" s="24" t="s">
        <v>626</v>
      </c>
      <c r="U208" s="31" t="s">
        <v>118</v>
      </c>
      <c r="V208" s="31">
        <v>5410</v>
      </c>
      <c r="W208" s="32" t="s">
        <v>373</v>
      </c>
      <c r="X208" s="32" t="s">
        <v>68</v>
      </c>
      <c r="Y208" s="13" t="s">
        <v>69</v>
      </c>
      <c r="Z208" s="25" t="s">
        <v>374</v>
      </c>
    </row>
    <row r="209" spans="1:26" hidden="1" x14ac:dyDescent="0.35">
      <c r="A209" s="14">
        <v>4000</v>
      </c>
      <c r="B209" s="14">
        <v>4212</v>
      </c>
      <c r="C209" s="28" t="s">
        <v>399</v>
      </c>
      <c r="D209" s="16" t="s">
        <v>400</v>
      </c>
      <c r="E209" s="17" t="s">
        <v>50</v>
      </c>
      <c r="F209" s="26">
        <v>2</v>
      </c>
      <c r="G209" s="26"/>
      <c r="H209" s="48">
        <v>880</v>
      </c>
      <c r="I209" s="49">
        <v>0</v>
      </c>
      <c r="J209" s="49">
        <v>176000</v>
      </c>
      <c r="K209" s="50">
        <v>13200</v>
      </c>
      <c r="L209" s="51">
        <v>189200</v>
      </c>
      <c r="M209" s="52">
        <v>94600</v>
      </c>
      <c r="N209" s="14">
        <v>4000</v>
      </c>
      <c r="O209" s="17">
        <v>4200</v>
      </c>
      <c r="P209" s="17">
        <v>4210</v>
      </c>
      <c r="Q209" s="14">
        <v>4212</v>
      </c>
      <c r="R209" s="38" t="s">
        <v>53</v>
      </c>
      <c r="S209" s="38" t="s">
        <v>144</v>
      </c>
      <c r="T209" s="24" t="s">
        <v>626</v>
      </c>
      <c r="U209" s="31" t="s">
        <v>107</v>
      </c>
      <c r="V209" s="31">
        <v>5820</v>
      </c>
      <c r="W209" s="32" t="s">
        <v>373</v>
      </c>
      <c r="X209" s="32" t="s">
        <v>68</v>
      </c>
      <c r="Y209" s="13" t="s">
        <v>69</v>
      </c>
      <c r="Z209" s="25" t="s">
        <v>374</v>
      </c>
    </row>
    <row r="210" spans="1:26" hidden="1" x14ac:dyDescent="0.35">
      <c r="A210" s="14">
        <v>4000</v>
      </c>
      <c r="B210" s="14">
        <v>4212</v>
      </c>
      <c r="C210" s="28" t="s">
        <v>401</v>
      </c>
      <c r="D210" s="16" t="s">
        <v>402</v>
      </c>
      <c r="E210" s="17" t="s">
        <v>50</v>
      </c>
      <c r="F210" s="26">
        <v>2</v>
      </c>
      <c r="G210" s="26"/>
      <c r="H210" s="48">
        <v>660</v>
      </c>
      <c r="I210" s="49">
        <v>0</v>
      </c>
      <c r="J210" s="49">
        <v>42636</v>
      </c>
      <c r="K210" s="50">
        <v>9900</v>
      </c>
      <c r="L210" s="51">
        <v>52536</v>
      </c>
      <c r="M210" s="52"/>
      <c r="N210" s="14">
        <v>4000</v>
      </c>
      <c r="O210" s="17">
        <v>4200</v>
      </c>
      <c r="P210" s="17">
        <v>4210</v>
      </c>
      <c r="Q210" s="14">
        <v>4212</v>
      </c>
      <c r="R210" s="38" t="s">
        <v>53</v>
      </c>
      <c r="S210" s="38" t="s">
        <v>144</v>
      </c>
      <c r="T210" s="24" t="s">
        <v>626</v>
      </c>
      <c r="U210" s="31" t="s">
        <v>107</v>
      </c>
      <c r="V210" s="31">
        <v>5820</v>
      </c>
      <c r="W210" s="32" t="s">
        <v>373</v>
      </c>
      <c r="X210" s="32" t="s">
        <v>68</v>
      </c>
      <c r="Y210" s="13" t="s">
        <v>69</v>
      </c>
      <c r="Z210" s="25" t="s">
        <v>374</v>
      </c>
    </row>
    <row r="211" spans="1:26" hidden="1" x14ac:dyDescent="0.35">
      <c r="A211" s="14">
        <v>4000</v>
      </c>
      <c r="B211" s="15">
        <v>4212</v>
      </c>
      <c r="C211" s="28" t="s">
        <v>403</v>
      </c>
      <c r="D211" s="16" t="s">
        <v>404</v>
      </c>
      <c r="E211" s="17" t="s">
        <v>50</v>
      </c>
      <c r="F211" s="26">
        <v>1</v>
      </c>
      <c r="G211" s="26"/>
      <c r="H211" s="48">
        <v>45</v>
      </c>
      <c r="I211" s="49">
        <v>0</v>
      </c>
      <c r="J211" s="49">
        <v>6500</v>
      </c>
      <c r="K211" s="50">
        <v>675</v>
      </c>
      <c r="L211" s="51">
        <v>7175</v>
      </c>
      <c r="M211" s="52"/>
      <c r="N211" s="17">
        <v>4000</v>
      </c>
      <c r="O211" s="17">
        <v>4200</v>
      </c>
      <c r="P211" s="17">
        <v>4210</v>
      </c>
      <c r="Q211" s="17">
        <v>4212</v>
      </c>
      <c r="R211" s="24" t="s">
        <v>53</v>
      </c>
      <c r="S211" s="38" t="s">
        <v>144</v>
      </c>
      <c r="T211" s="24" t="s">
        <v>626</v>
      </c>
      <c r="U211" s="31" t="s">
        <v>118</v>
      </c>
      <c r="V211" s="31">
        <v>5410</v>
      </c>
      <c r="W211" s="32" t="s">
        <v>373</v>
      </c>
      <c r="X211" s="32" t="s">
        <v>68</v>
      </c>
      <c r="Y211" s="13" t="s">
        <v>69</v>
      </c>
      <c r="Z211" s="25" t="s">
        <v>374</v>
      </c>
    </row>
    <row r="212" spans="1:26" hidden="1" x14ac:dyDescent="0.35">
      <c r="A212" s="14">
        <v>4000</v>
      </c>
      <c r="B212" s="15">
        <v>4212</v>
      </c>
      <c r="C212" s="28" t="s">
        <v>405</v>
      </c>
      <c r="D212" s="16" t="s">
        <v>406</v>
      </c>
      <c r="E212" s="17" t="s">
        <v>50</v>
      </c>
      <c r="F212" s="26">
        <v>1</v>
      </c>
      <c r="G212" s="26"/>
      <c r="H212" s="48">
        <v>45</v>
      </c>
      <c r="I212" s="49">
        <v>0</v>
      </c>
      <c r="J212" s="49">
        <v>3145</v>
      </c>
      <c r="K212" s="50">
        <v>675</v>
      </c>
      <c r="L212" s="51">
        <v>3820</v>
      </c>
      <c r="M212" s="52"/>
      <c r="N212" s="17">
        <v>4000</v>
      </c>
      <c r="O212" s="17">
        <v>4200</v>
      </c>
      <c r="P212" s="17">
        <v>4210</v>
      </c>
      <c r="Q212" s="17">
        <v>4212</v>
      </c>
      <c r="R212" s="24" t="s">
        <v>53</v>
      </c>
      <c r="S212" s="38" t="s">
        <v>144</v>
      </c>
      <c r="T212" s="24" t="s">
        <v>626</v>
      </c>
      <c r="U212" s="31" t="s">
        <v>118</v>
      </c>
      <c r="V212" s="31">
        <v>5410</v>
      </c>
      <c r="W212" s="32" t="s">
        <v>373</v>
      </c>
      <c r="X212" s="32" t="s">
        <v>68</v>
      </c>
      <c r="Y212" s="13" t="s">
        <v>69</v>
      </c>
      <c r="Z212" s="25" t="s">
        <v>374</v>
      </c>
    </row>
    <row r="213" spans="1:26" hidden="1" x14ac:dyDescent="0.35">
      <c r="A213" s="14">
        <v>4000</v>
      </c>
      <c r="B213" s="15">
        <v>4212</v>
      </c>
      <c r="C213" s="28" t="s">
        <v>407</v>
      </c>
      <c r="D213" s="16" t="s">
        <v>408</v>
      </c>
      <c r="E213" s="17" t="s">
        <v>50</v>
      </c>
      <c r="F213" s="26">
        <v>2</v>
      </c>
      <c r="G213" s="26"/>
      <c r="H213" s="48">
        <v>100</v>
      </c>
      <c r="I213" s="49">
        <v>0</v>
      </c>
      <c r="J213" s="49">
        <v>3000</v>
      </c>
      <c r="K213" s="50">
        <v>1500</v>
      </c>
      <c r="L213" s="51">
        <v>4500</v>
      </c>
      <c r="M213" s="52"/>
      <c r="N213" s="17">
        <v>4000</v>
      </c>
      <c r="O213" s="17">
        <v>4200</v>
      </c>
      <c r="P213" s="17">
        <v>4210</v>
      </c>
      <c r="Q213" s="17">
        <v>4212</v>
      </c>
      <c r="R213" s="24" t="s">
        <v>53</v>
      </c>
      <c r="S213" s="38" t="s">
        <v>144</v>
      </c>
      <c r="T213" s="24" t="s">
        <v>626</v>
      </c>
      <c r="U213" s="31" t="s">
        <v>118</v>
      </c>
      <c r="V213" s="31">
        <v>5410</v>
      </c>
      <c r="W213" s="32" t="s">
        <v>373</v>
      </c>
      <c r="X213" s="32" t="s">
        <v>68</v>
      </c>
      <c r="Y213" s="13" t="s">
        <v>69</v>
      </c>
      <c r="Z213" s="25" t="s">
        <v>374</v>
      </c>
    </row>
    <row r="214" spans="1:26" hidden="1" x14ac:dyDescent="0.35">
      <c r="A214" s="14">
        <v>4000</v>
      </c>
      <c r="B214" s="15">
        <v>4212</v>
      </c>
      <c r="C214" s="28" t="s">
        <v>409</v>
      </c>
      <c r="D214" s="16" t="s">
        <v>410</v>
      </c>
      <c r="E214" s="17" t="s">
        <v>121</v>
      </c>
      <c r="F214" s="26">
        <v>25</v>
      </c>
      <c r="G214" s="18">
        <v>140</v>
      </c>
      <c r="H214" s="48">
        <v>3500</v>
      </c>
      <c r="I214" s="20">
        <v>0</v>
      </c>
      <c r="J214" s="20">
        <v>0</v>
      </c>
      <c r="K214" s="21">
        <f t="shared" ref="K214:K215" si="10">+F214*M214</f>
        <v>137500</v>
      </c>
      <c r="L214" s="22">
        <f t="shared" ref="L214:L215" si="11">+SUM(I214:K214)</f>
        <v>137500</v>
      </c>
      <c r="M214" s="23">
        <v>5500</v>
      </c>
      <c r="N214" s="17">
        <v>4000</v>
      </c>
      <c r="O214" s="17">
        <v>4200</v>
      </c>
      <c r="P214" s="17">
        <v>4210</v>
      </c>
      <c r="Q214" s="17">
        <v>4212</v>
      </c>
      <c r="R214" s="24" t="s">
        <v>53</v>
      </c>
      <c r="S214" s="24" t="s">
        <v>122</v>
      </c>
      <c r="T214" s="24" t="s">
        <v>625</v>
      </c>
      <c r="U214" s="31" t="s">
        <v>123</v>
      </c>
      <c r="V214" s="31">
        <v>5210</v>
      </c>
      <c r="W214" s="32" t="s">
        <v>373</v>
      </c>
      <c r="X214" s="32" t="s">
        <v>68</v>
      </c>
      <c r="Y214" s="13" t="s">
        <v>69</v>
      </c>
      <c r="Z214" s="25" t="s">
        <v>374</v>
      </c>
    </row>
    <row r="215" spans="1:26" hidden="1" x14ac:dyDescent="0.35">
      <c r="A215" s="14">
        <v>4000</v>
      </c>
      <c r="B215" s="15">
        <v>4212</v>
      </c>
      <c r="C215" s="28" t="s">
        <v>411</v>
      </c>
      <c r="D215" s="16" t="s">
        <v>412</v>
      </c>
      <c r="E215" s="17" t="s">
        <v>121</v>
      </c>
      <c r="F215" s="26">
        <v>22</v>
      </c>
      <c r="G215" s="18">
        <v>140</v>
      </c>
      <c r="H215" s="48">
        <v>3080</v>
      </c>
      <c r="I215" s="20">
        <v>0</v>
      </c>
      <c r="J215" s="20">
        <v>0</v>
      </c>
      <c r="K215" s="21">
        <f t="shared" si="10"/>
        <v>121000</v>
      </c>
      <c r="L215" s="22">
        <f t="shared" si="11"/>
        <v>121000</v>
      </c>
      <c r="M215" s="23">
        <v>5500</v>
      </c>
      <c r="N215" s="17">
        <v>4000</v>
      </c>
      <c r="O215" s="17">
        <v>4200</v>
      </c>
      <c r="P215" s="17">
        <v>4210</v>
      </c>
      <c r="Q215" s="17">
        <v>4212</v>
      </c>
      <c r="R215" s="24" t="s">
        <v>53</v>
      </c>
      <c r="S215" s="24" t="s">
        <v>122</v>
      </c>
      <c r="T215" s="24" t="s">
        <v>625</v>
      </c>
      <c r="U215" s="31" t="s">
        <v>123</v>
      </c>
      <c r="V215" s="31">
        <v>5210</v>
      </c>
      <c r="W215" s="32" t="s">
        <v>373</v>
      </c>
      <c r="X215" s="32" t="s">
        <v>68</v>
      </c>
      <c r="Y215" s="13" t="s">
        <v>69</v>
      </c>
      <c r="Z215" s="25" t="s">
        <v>374</v>
      </c>
    </row>
    <row r="216" spans="1:26" hidden="1" x14ac:dyDescent="0.35">
      <c r="A216" s="14">
        <v>4000</v>
      </c>
      <c r="B216" s="15">
        <v>4212</v>
      </c>
      <c r="C216" s="28" t="s">
        <v>413</v>
      </c>
      <c r="D216" s="16" t="s">
        <v>414</v>
      </c>
      <c r="E216" s="17" t="s">
        <v>50</v>
      </c>
      <c r="F216" s="26">
        <v>1</v>
      </c>
      <c r="G216" s="26"/>
      <c r="H216" s="48">
        <v>45</v>
      </c>
      <c r="I216" s="49">
        <v>0</v>
      </c>
      <c r="J216" s="49">
        <v>2260</v>
      </c>
      <c r="K216" s="50">
        <v>675</v>
      </c>
      <c r="L216" s="51">
        <v>2935</v>
      </c>
      <c r="M216" s="52"/>
      <c r="N216" s="17">
        <v>4000</v>
      </c>
      <c r="O216" s="17">
        <v>4200</v>
      </c>
      <c r="P216" s="17">
        <v>4210</v>
      </c>
      <c r="Q216" s="17">
        <v>4212</v>
      </c>
      <c r="R216" s="24" t="s">
        <v>53</v>
      </c>
      <c r="S216" s="38" t="s">
        <v>144</v>
      </c>
      <c r="T216" s="24" t="s">
        <v>626</v>
      </c>
      <c r="U216" s="31" t="s">
        <v>118</v>
      </c>
      <c r="V216" s="31">
        <v>5410</v>
      </c>
      <c r="W216" s="32" t="s">
        <v>373</v>
      </c>
      <c r="X216" s="32" t="s">
        <v>68</v>
      </c>
      <c r="Y216" s="13" t="s">
        <v>69</v>
      </c>
      <c r="Z216" s="25" t="s">
        <v>374</v>
      </c>
    </row>
    <row r="217" spans="1:26" hidden="1" x14ac:dyDescent="0.35">
      <c r="A217" s="14">
        <v>4000</v>
      </c>
      <c r="B217" s="15">
        <v>4212</v>
      </c>
      <c r="C217" s="28" t="s">
        <v>415</v>
      </c>
      <c r="D217" s="16" t="s">
        <v>416</v>
      </c>
      <c r="E217" s="17" t="s">
        <v>50</v>
      </c>
      <c r="F217" s="26">
        <v>10</v>
      </c>
      <c r="G217" s="26"/>
      <c r="H217" s="48">
        <v>300</v>
      </c>
      <c r="I217" s="49">
        <v>0</v>
      </c>
      <c r="J217" s="49">
        <v>35000</v>
      </c>
      <c r="K217" s="50">
        <v>4500</v>
      </c>
      <c r="L217" s="51">
        <v>39500</v>
      </c>
      <c r="M217" s="52"/>
      <c r="N217" s="17">
        <v>4000</v>
      </c>
      <c r="O217" s="17">
        <v>4200</v>
      </c>
      <c r="P217" s="17">
        <v>4210</v>
      </c>
      <c r="Q217" s="17">
        <v>4212</v>
      </c>
      <c r="R217" s="24" t="s">
        <v>53</v>
      </c>
      <c r="S217" s="38" t="s">
        <v>144</v>
      </c>
      <c r="T217" s="24" t="s">
        <v>626</v>
      </c>
      <c r="U217" s="31" t="s">
        <v>107</v>
      </c>
      <c r="V217" s="31">
        <v>5820</v>
      </c>
      <c r="W217" s="32" t="s">
        <v>373</v>
      </c>
      <c r="X217" s="32" t="s">
        <v>68</v>
      </c>
      <c r="Y217" s="13" t="s">
        <v>69</v>
      </c>
      <c r="Z217" s="25" t="s">
        <v>374</v>
      </c>
    </row>
    <row r="218" spans="1:26" hidden="1" x14ac:dyDescent="0.35">
      <c r="A218" s="14">
        <v>4000</v>
      </c>
      <c r="B218" s="14">
        <v>4212</v>
      </c>
      <c r="C218" s="28" t="s">
        <v>417</v>
      </c>
      <c r="D218" s="16" t="s">
        <v>418</v>
      </c>
      <c r="E218" s="17" t="s">
        <v>50</v>
      </c>
      <c r="F218" s="26">
        <v>1</v>
      </c>
      <c r="G218" s="26"/>
      <c r="H218" s="48">
        <v>200</v>
      </c>
      <c r="I218" s="49">
        <v>0</v>
      </c>
      <c r="J218" s="49">
        <v>57000</v>
      </c>
      <c r="K218" s="50">
        <v>3000</v>
      </c>
      <c r="L218" s="51">
        <v>60000</v>
      </c>
      <c r="M218" s="52">
        <v>60000</v>
      </c>
      <c r="N218" s="14">
        <v>4000</v>
      </c>
      <c r="O218" s="17">
        <v>4200</v>
      </c>
      <c r="P218" s="17">
        <v>4210</v>
      </c>
      <c r="Q218" s="14">
        <v>4212</v>
      </c>
      <c r="R218" s="38" t="s">
        <v>53</v>
      </c>
      <c r="S218" s="38" t="s">
        <v>144</v>
      </c>
      <c r="T218" s="24" t="s">
        <v>626</v>
      </c>
      <c r="U218" s="31" t="s">
        <v>107</v>
      </c>
      <c r="V218" s="31">
        <v>5820</v>
      </c>
      <c r="W218" s="32" t="s">
        <v>373</v>
      </c>
      <c r="X218" s="32" t="s">
        <v>68</v>
      </c>
      <c r="Y218" s="13" t="s">
        <v>69</v>
      </c>
      <c r="Z218" s="25" t="s">
        <v>374</v>
      </c>
    </row>
    <row r="219" spans="1:26" hidden="1" x14ac:dyDescent="0.35">
      <c r="A219" s="14">
        <v>4000</v>
      </c>
      <c r="B219" s="15">
        <v>4212</v>
      </c>
      <c r="C219" s="28" t="s">
        <v>419</v>
      </c>
      <c r="D219" s="16" t="s">
        <v>420</v>
      </c>
      <c r="E219" s="17" t="s">
        <v>50</v>
      </c>
      <c r="F219" s="26">
        <v>2</v>
      </c>
      <c r="G219" s="26"/>
      <c r="H219" s="48">
        <v>400</v>
      </c>
      <c r="I219" s="49">
        <v>0</v>
      </c>
      <c r="J219" s="49">
        <v>14000</v>
      </c>
      <c r="K219" s="50">
        <v>3592</v>
      </c>
      <c r="L219" s="51">
        <v>17592</v>
      </c>
      <c r="M219" s="52"/>
      <c r="N219" s="17">
        <v>4000</v>
      </c>
      <c r="O219" s="17">
        <v>4200</v>
      </c>
      <c r="P219" s="17">
        <v>4210</v>
      </c>
      <c r="Q219" s="17">
        <v>4212</v>
      </c>
      <c r="R219" s="24" t="s">
        <v>53</v>
      </c>
      <c r="S219" s="38" t="s">
        <v>144</v>
      </c>
      <c r="T219" s="24" t="s">
        <v>626</v>
      </c>
      <c r="U219" s="31" t="s">
        <v>107</v>
      </c>
      <c r="V219" s="31">
        <v>5820</v>
      </c>
      <c r="W219" s="32" t="s">
        <v>373</v>
      </c>
      <c r="X219" s="32" t="s">
        <v>68</v>
      </c>
      <c r="Y219" s="13" t="s">
        <v>69</v>
      </c>
      <c r="Z219" s="25" t="s">
        <v>374</v>
      </c>
    </row>
    <row r="220" spans="1:26" hidden="1" x14ac:dyDescent="0.35">
      <c r="A220" s="14">
        <v>4000</v>
      </c>
      <c r="B220" s="15">
        <v>4212</v>
      </c>
      <c r="C220" s="28" t="s">
        <v>421</v>
      </c>
      <c r="D220" s="16" t="s">
        <v>422</v>
      </c>
      <c r="E220" s="17" t="s">
        <v>50</v>
      </c>
      <c r="F220" s="26">
        <v>40</v>
      </c>
      <c r="G220" s="26"/>
      <c r="H220" s="48">
        <v>120</v>
      </c>
      <c r="I220" s="49">
        <v>0</v>
      </c>
      <c r="J220" s="49">
        <v>8000</v>
      </c>
      <c r="K220" s="50">
        <v>1618.8</v>
      </c>
      <c r="L220" s="51">
        <v>9618.7999999999993</v>
      </c>
      <c r="M220" s="52"/>
      <c r="N220" s="17">
        <v>4000</v>
      </c>
      <c r="O220" s="17">
        <v>4200</v>
      </c>
      <c r="P220" s="17">
        <v>4210</v>
      </c>
      <c r="Q220" s="17">
        <v>4212</v>
      </c>
      <c r="R220" s="24" t="s">
        <v>53</v>
      </c>
      <c r="S220" s="38" t="s">
        <v>144</v>
      </c>
      <c r="T220" s="24" t="s">
        <v>626</v>
      </c>
      <c r="U220" s="31" t="s">
        <v>107</v>
      </c>
      <c r="V220" s="31">
        <v>5820</v>
      </c>
      <c r="W220" s="32" t="s">
        <v>373</v>
      </c>
      <c r="X220" s="32" t="s">
        <v>68</v>
      </c>
      <c r="Y220" s="13" t="s">
        <v>69</v>
      </c>
      <c r="Z220" s="25" t="s">
        <v>374</v>
      </c>
    </row>
    <row r="221" spans="1:26" hidden="1" x14ac:dyDescent="0.35">
      <c r="A221" s="14">
        <v>4000</v>
      </c>
      <c r="B221" s="15">
        <v>4212</v>
      </c>
      <c r="C221" s="28" t="s">
        <v>423</v>
      </c>
      <c r="D221" s="16" t="s">
        <v>424</v>
      </c>
      <c r="E221" s="17" t="s">
        <v>50</v>
      </c>
      <c r="F221" s="26">
        <v>2</v>
      </c>
      <c r="G221" s="26"/>
      <c r="H221" s="48">
        <v>90</v>
      </c>
      <c r="I221" s="49">
        <v>0</v>
      </c>
      <c r="J221" s="49">
        <v>3500</v>
      </c>
      <c r="K221" s="50">
        <v>1350</v>
      </c>
      <c r="L221" s="51">
        <v>4850</v>
      </c>
      <c r="M221" s="52"/>
      <c r="N221" s="17">
        <v>4000</v>
      </c>
      <c r="O221" s="17">
        <v>4200</v>
      </c>
      <c r="P221" s="17">
        <v>4210</v>
      </c>
      <c r="Q221" s="17">
        <v>4212</v>
      </c>
      <c r="R221" s="24" t="s">
        <v>53</v>
      </c>
      <c r="S221" s="38" t="s">
        <v>144</v>
      </c>
      <c r="T221" s="24" t="s">
        <v>626</v>
      </c>
      <c r="U221" s="31" t="s">
        <v>118</v>
      </c>
      <c r="V221" s="31">
        <v>5410</v>
      </c>
      <c r="W221" s="32" t="s">
        <v>373</v>
      </c>
      <c r="X221" s="32" t="s">
        <v>68</v>
      </c>
      <c r="Y221" s="13" t="s">
        <v>69</v>
      </c>
      <c r="Z221" s="25" t="s">
        <v>374</v>
      </c>
    </row>
    <row r="222" spans="1:26" hidden="1" x14ac:dyDescent="0.35">
      <c r="A222" s="14">
        <v>4000</v>
      </c>
      <c r="B222" s="15">
        <v>4212</v>
      </c>
      <c r="C222" s="28" t="s">
        <v>425</v>
      </c>
      <c r="D222" s="16" t="s">
        <v>426</v>
      </c>
      <c r="E222" s="17" t="s">
        <v>50</v>
      </c>
      <c r="F222" s="26">
        <v>4</v>
      </c>
      <c r="G222" s="26"/>
      <c r="H222" s="48">
        <v>80</v>
      </c>
      <c r="I222" s="49">
        <v>0</v>
      </c>
      <c r="J222" s="49">
        <v>72000</v>
      </c>
      <c r="K222" s="50">
        <v>1200</v>
      </c>
      <c r="L222" s="51">
        <v>73200</v>
      </c>
      <c r="M222" s="52"/>
      <c r="N222" s="17">
        <v>4000</v>
      </c>
      <c r="O222" s="17">
        <v>4200</v>
      </c>
      <c r="P222" s="17">
        <v>4210</v>
      </c>
      <c r="Q222" s="17">
        <v>4212</v>
      </c>
      <c r="R222" s="24" t="s">
        <v>53</v>
      </c>
      <c r="S222" s="38" t="s">
        <v>144</v>
      </c>
      <c r="T222" s="24" t="s">
        <v>626</v>
      </c>
      <c r="U222" s="31" t="s">
        <v>107</v>
      </c>
      <c r="V222" s="31">
        <v>5820</v>
      </c>
      <c r="W222" s="32" t="s">
        <v>373</v>
      </c>
      <c r="X222" s="32" t="s">
        <v>68</v>
      </c>
      <c r="Y222" s="13" t="s">
        <v>69</v>
      </c>
      <c r="Z222" s="25" t="s">
        <v>374</v>
      </c>
    </row>
    <row r="223" spans="1:26" hidden="1" x14ac:dyDescent="0.35">
      <c r="A223" s="14">
        <v>4000</v>
      </c>
      <c r="B223" s="15">
        <v>4212</v>
      </c>
      <c r="C223" s="28" t="s">
        <v>427</v>
      </c>
      <c r="D223" s="16" t="s">
        <v>428</v>
      </c>
      <c r="E223" s="17" t="s">
        <v>50</v>
      </c>
      <c r="F223" s="26">
        <v>2</v>
      </c>
      <c r="G223" s="26"/>
      <c r="H223" s="48">
        <v>90</v>
      </c>
      <c r="I223" s="49">
        <v>0</v>
      </c>
      <c r="J223" s="49">
        <v>17000</v>
      </c>
      <c r="K223" s="50">
        <v>1350</v>
      </c>
      <c r="L223" s="51">
        <v>18350</v>
      </c>
      <c r="M223" s="52"/>
      <c r="N223" s="17">
        <v>4000</v>
      </c>
      <c r="O223" s="17">
        <v>4200</v>
      </c>
      <c r="P223" s="17">
        <v>4210</v>
      </c>
      <c r="Q223" s="17">
        <v>4212</v>
      </c>
      <c r="R223" s="24" t="s">
        <v>53</v>
      </c>
      <c r="S223" s="38" t="s">
        <v>144</v>
      </c>
      <c r="T223" s="24" t="s">
        <v>626</v>
      </c>
      <c r="U223" s="31" t="s">
        <v>118</v>
      </c>
      <c r="V223" s="31">
        <v>5410</v>
      </c>
      <c r="W223" s="32" t="s">
        <v>373</v>
      </c>
      <c r="X223" s="32" t="s">
        <v>68</v>
      </c>
      <c r="Y223" s="13" t="s">
        <v>69</v>
      </c>
      <c r="Z223" s="25" t="s">
        <v>374</v>
      </c>
    </row>
    <row r="224" spans="1:26" hidden="1" x14ac:dyDescent="0.35">
      <c r="A224" s="14">
        <v>4000</v>
      </c>
      <c r="B224" s="15">
        <v>4212</v>
      </c>
      <c r="C224" s="28" t="s">
        <v>429</v>
      </c>
      <c r="D224" s="16" t="s">
        <v>430</v>
      </c>
      <c r="E224" s="17" t="s">
        <v>50</v>
      </c>
      <c r="F224" s="26">
        <v>1</v>
      </c>
      <c r="G224" s="26"/>
      <c r="H224" s="48">
        <v>200</v>
      </c>
      <c r="I224" s="49">
        <v>0</v>
      </c>
      <c r="J224" s="49">
        <v>7000</v>
      </c>
      <c r="K224" s="50">
        <v>1796</v>
      </c>
      <c r="L224" s="51">
        <v>8796</v>
      </c>
      <c r="M224" s="52"/>
      <c r="N224" s="17">
        <v>4000</v>
      </c>
      <c r="O224" s="17">
        <v>4200</v>
      </c>
      <c r="P224" s="17">
        <v>4210</v>
      </c>
      <c r="Q224" s="17">
        <v>4212</v>
      </c>
      <c r="R224" s="24" t="s">
        <v>53</v>
      </c>
      <c r="S224" s="38" t="s">
        <v>144</v>
      </c>
      <c r="T224" s="24" t="s">
        <v>626</v>
      </c>
      <c r="U224" s="31" t="s">
        <v>431</v>
      </c>
      <c r="V224" s="31">
        <v>5669</v>
      </c>
      <c r="W224" s="32" t="s">
        <v>373</v>
      </c>
      <c r="X224" s="32" t="s">
        <v>68</v>
      </c>
      <c r="Y224" s="13" t="s">
        <v>69</v>
      </c>
      <c r="Z224" s="25" t="s">
        <v>374</v>
      </c>
    </row>
    <row r="225" spans="1:26" hidden="1" x14ac:dyDescent="0.35">
      <c r="A225" s="33">
        <v>4000</v>
      </c>
      <c r="B225" s="33">
        <v>4212</v>
      </c>
      <c r="C225" s="34" t="s">
        <v>180</v>
      </c>
      <c r="D225" s="35" t="s">
        <v>181</v>
      </c>
      <c r="E225" s="33" t="s">
        <v>57</v>
      </c>
      <c r="F225" s="18"/>
      <c r="G225" s="62"/>
      <c r="H225" s="48">
        <v>500</v>
      </c>
      <c r="I225" s="49">
        <v>5307.9750000000004</v>
      </c>
      <c r="J225" s="49">
        <v>0</v>
      </c>
      <c r="K225" s="50">
        <v>7755</v>
      </c>
      <c r="L225" s="51">
        <v>13062.975</v>
      </c>
      <c r="M225" s="53"/>
      <c r="N225" s="33">
        <v>4000</v>
      </c>
      <c r="O225" s="33">
        <v>4200</v>
      </c>
      <c r="P225" s="33">
        <v>4210</v>
      </c>
      <c r="Q225" s="33">
        <v>4212</v>
      </c>
      <c r="R225" s="31"/>
      <c r="S225" s="31">
        <v>6100</v>
      </c>
      <c r="T225" s="31" t="s">
        <v>627</v>
      </c>
      <c r="U225" s="31"/>
      <c r="V225" s="31"/>
      <c r="W225" s="32" t="s">
        <v>373</v>
      </c>
      <c r="X225" s="32" t="s">
        <v>68</v>
      </c>
      <c r="Y225" s="13" t="s">
        <v>69</v>
      </c>
      <c r="Z225" s="13" t="s">
        <v>374</v>
      </c>
    </row>
    <row r="226" spans="1:26" x14ac:dyDescent="0.35">
      <c r="A226" s="33">
        <v>4000</v>
      </c>
      <c r="B226" s="33">
        <v>4212</v>
      </c>
      <c r="C226" s="34" t="s">
        <v>182</v>
      </c>
      <c r="D226" s="35" t="s">
        <v>182</v>
      </c>
      <c r="E226" s="33" t="s">
        <v>57</v>
      </c>
      <c r="F226" s="18"/>
      <c r="G226" s="26"/>
      <c r="H226" s="48">
        <v>50</v>
      </c>
      <c r="I226" s="49">
        <v>900</v>
      </c>
      <c r="J226" s="49">
        <v>0</v>
      </c>
      <c r="K226" s="50">
        <v>775.5</v>
      </c>
      <c r="L226" s="51">
        <v>1675.5</v>
      </c>
      <c r="M226" s="53"/>
      <c r="N226" s="33">
        <v>4000</v>
      </c>
      <c r="O226" s="33">
        <v>4200</v>
      </c>
      <c r="P226" s="33">
        <v>4210</v>
      </c>
      <c r="Q226" s="33">
        <v>4212</v>
      </c>
      <c r="R226" s="31"/>
      <c r="S226" s="31">
        <v>6100</v>
      </c>
      <c r="T226" s="31" t="s">
        <v>627</v>
      </c>
      <c r="U226" s="31"/>
      <c r="V226" s="31"/>
      <c r="W226" s="32" t="s">
        <v>373</v>
      </c>
      <c r="X226" s="32" t="s">
        <v>68</v>
      </c>
      <c r="Y226" s="13" t="s">
        <v>69</v>
      </c>
      <c r="Z226" s="13" t="s">
        <v>374</v>
      </c>
    </row>
    <row r="227" spans="1:26" x14ac:dyDescent="0.35">
      <c r="A227" s="33">
        <v>4000</v>
      </c>
      <c r="B227" s="33">
        <v>4212</v>
      </c>
      <c r="C227" s="34" t="s">
        <v>183</v>
      </c>
      <c r="D227" s="35" t="s">
        <v>183</v>
      </c>
      <c r="E227" s="33" t="s">
        <v>57</v>
      </c>
      <c r="F227" s="18"/>
      <c r="G227" s="26"/>
      <c r="H227" s="48">
        <v>75</v>
      </c>
      <c r="I227" s="49">
        <v>1350</v>
      </c>
      <c r="J227" s="49">
        <v>0</v>
      </c>
      <c r="K227" s="50">
        <v>1163.25</v>
      </c>
      <c r="L227" s="51">
        <v>2513.25</v>
      </c>
      <c r="M227" s="53"/>
      <c r="N227" s="33">
        <v>4000</v>
      </c>
      <c r="O227" s="33">
        <v>4200</v>
      </c>
      <c r="P227" s="33">
        <v>4210</v>
      </c>
      <c r="Q227" s="33">
        <v>4212</v>
      </c>
      <c r="R227" s="31"/>
      <c r="S227" s="31">
        <v>6100</v>
      </c>
      <c r="T227" s="31" t="s">
        <v>627</v>
      </c>
      <c r="U227" s="31"/>
      <c r="V227" s="31"/>
      <c r="W227" s="32" t="s">
        <v>373</v>
      </c>
      <c r="X227" s="32" t="s">
        <v>68</v>
      </c>
      <c r="Y227" s="13" t="s">
        <v>69</v>
      </c>
      <c r="Z227" s="13" t="s">
        <v>374</v>
      </c>
    </row>
    <row r="228" spans="1:26" x14ac:dyDescent="0.35">
      <c r="A228" s="33">
        <v>4000</v>
      </c>
      <c r="B228" s="33">
        <v>4212</v>
      </c>
      <c r="C228" s="34" t="s">
        <v>187</v>
      </c>
      <c r="D228" s="35" t="s">
        <v>187</v>
      </c>
      <c r="E228" s="33" t="s">
        <v>57</v>
      </c>
      <c r="F228" s="18"/>
      <c r="G228" s="26"/>
      <c r="H228" s="48">
        <v>50</v>
      </c>
      <c r="I228" s="49">
        <v>3150</v>
      </c>
      <c r="J228" s="49">
        <v>0</v>
      </c>
      <c r="K228" s="50">
        <v>775.5</v>
      </c>
      <c r="L228" s="51">
        <v>3925.5</v>
      </c>
      <c r="M228" s="53"/>
      <c r="N228" s="33">
        <v>4000</v>
      </c>
      <c r="O228" s="33">
        <v>4200</v>
      </c>
      <c r="P228" s="33">
        <v>4210</v>
      </c>
      <c r="Q228" s="33">
        <v>4212</v>
      </c>
      <c r="R228" s="31"/>
      <c r="S228" s="31">
        <v>6100</v>
      </c>
      <c r="T228" s="31" t="s">
        <v>627</v>
      </c>
      <c r="U228" s="31"/>
      <c r="V228" s="31"/>
      <c r="W228" s="32" t="s">
        <v>373</v>
      </c>
      <c r="X228" s="32" t="s">
        <v>68</v>
      </c>
      <c r="Y228" s="13" t="s">
        <v>69</v>
      </c>
      <c r="Z228" s="13" t="s">
        <v>374</v>
      </c>
    </row>
    <row r="229" spans="1:26" x14ac:dyDescent="0.35">
      <c r="A229" s="33">
        <v>4000</v>
      </c>
      <c r="B229" s="33">
        <v>4212</v>
      </c>
      <c r="C229" s="34" t="s">
        <v>189</v>
      </c>
      <c r="D229" s="35" t="s">
        <v>189</v>
      </c>
      <c r="E229" s="33" t="s">
        <v>57</v>
      </c>
      <c r="F229" s="18"/>
      <c r="G229" s="26"/>
      <c r="H229" s="48">
        <v>104</v>
      </c>
      <c r="I229" s="49">
        <v>11700</v>
      </c>
      <c r="J229" s="49">
        <v>0</v>
      </c>
      <c r="K229" s="50">
        <v>1613.04</v>
      </c>
      <c r="L229" s="51">
        <v>13313.04</v>
      </c>
      <c r="M229" s="53"/>
      <c r="N229" s="33">
        <v>4000</v>
      </c>
      <c r="O229" s="33">
        <v>4200</v>
      </c>
      <c r="P229" s="33">
        <v>4210</v>
      </c>
      <c r="Q229" s="33">
        <v>4212</v>
      </c>
      <c r="R229" s="31"/>
      <c r="S229" s="31">
        <v>6100</v>
      </c>
      <c r="T229" s="31" t="s">
        <v>627</v>
      </c>
      <c r="U229" s="31"/>
      <c r="V229" s="31"/>
      <c r="W229" s="32" t="s">
        <v>373</v>
      </c>
      <c r="X229" s="32" t="s">
        <v>68</v>
      </c>
      <c r="Y229" s="13" t="s">
        <v>69</v>
      </c>
      <c r="Z229" s="13" t="s">
        <v>374</v>
      </c>
    </row>
    <row r="230" spans="1:26" x14ac:dyDescent="0.35">
      <c r="A230" s="33">
        <v>4000</v>
      </c>
      <c r="B230" s="33">
        <v>4212</v>
      </c>
      <c r="C230" s="34" t="s">
        <v>190</v>
      </c>
      <c r="D230" s="35" t="s">
        <v>190</v>
      </c>
      <c r="E230" s="33" t="s">
        <v>57</v>
      </c>
      <c r="F230" s="18"/>
      <c r="G230" s="26"/>
      <c r="H230" s="48">
        <v>120</v>
      </c>
      <c r="I230" s="49">
        <v>12600</v>
      </c>
      <c r="J230" s="49">
        <v>0</v>
      </c>
      <c r="K230" s="50">
        <v>1861.2</v>
      </c>
      <c r="L230" s="51">
        <v>14461.2</v>
      </c>
      <c r="M230" s="53"/>
      <c r="N230" s="33">
        <v>4000</v>
      </c>
      <c r="O230" s="33">
        <v>4200</v>
      </c>
      <c r="P230" s="33">
        <v>4210</v>
      </c>
      <c r="Q230" s="33">
        <v>4212</v>
      </c>
      <c r="R230" s="31"/>
      <c r="S230" s="31">
        <v>6100</v>
      </c>
      <c r="T230" s="31" t="s">
        <v>627</v>
      </c>
      <c r="U230" s="31"/>
      <c r="V230" s="31"/>
      <c r="W230" s="32" t="s">
        <v>373</v>
      </c>
      <c r="X230" s="32" t="s">
        <v>68</v>
      </c>
      <c r="Y230" s="13" t="s">
        <v>69</v>
      </c>
      <c r="Z230" s="13" t="s">
        <v>374</v>
      </c>
    </row>
    <row r="231" spans="1:26" hidden="1" x14ac:dyDescent="0.35">
      <c r="A231" s="33">
        <v>4000</v>
      </c>
      <c r="B231" s="33">
        <v>4212</v>
      </c>
      <c r="C231" s="34" t="s">
        <v>195</v>
      </c>
      <c r="D231" s="35" t="s">
        <v>196</v>
      </c>
      <c r="E231" s="33" t="s">
        <v>57</v>
      </c>
      <c r="F231" s="26">
        <v>166</v>
      </c>
      <c r="G231" s="26"/>
      <c r="H231" s="48">
        <v>332</v>
      </c>
      <c r="I231" s="49">
        <v>2065.8733200000001</v>
      </c>
      <c r="J231" s="49">
        <v>0</v>
      </c>
      <c r="K231" s="50">
        <v>5149.32</v>
      </c>
      <c r="L231" s="51">
        <v>7215.1933200000003</v>
      </c>
      <c r="M231" s="53"/>
      <c r="N231" s="33">
        <v>4000</v>
      </c>
      <c r="O231" s="33">
        <v>4200</v>
      </c>
      <c r="P231" s="33">
        <v>4210</v>
      </c>
      <c r="Q231" s="33">
        <v>4212</v>
      </c>
      <c r="R231" s="31"/>
      <c r="S231" s="31">
        <v>6100</v>
      </c>
      <c r="T231" s="31" t="s">
        <v>627</v>
      </c>
      <c r="U231" s="31"/>
      <c r="V231" s="31"/>
      <c r="W231" s="32" t="s">
        <v>373</v>
      </c>
      <c r="X231" s="32" t="s">
        <v>68</v>
      </c>
      <c r="Y231" s="13" t="s">
        <v>69</v>
      </c>
      <c r="Z231" s="13" t="s">
        <v>374</v>
      </c>
    </row>
    <row r="232" spans="1:26" hidden="1" x14ac:dyDescent="0.35">
      <c r="A232" s="33">
        <v>4000</v>
      </c>
      <c r="B232" s="33">
        <v>4212</v>
      </c>
      <c r="C232" s="34" t="s">
        <v>203</v>
      </c>
      <c r="D232" s="35" t="s">
        <v>204</v>
      </c>
      <c r="E232" s="33" t="s">
        <v>57</v>
      </c>
      <c r="F232" s="26">
        <v>341</v>
      </c>
      <c r="G232" s="26"/>
      <c r="H232" s="48">
        <v>1364</v>
      </c>
      <c r="I232" s="49">
        <v>9985.2983999999997</v>
      </c>
      <c r="J232" s="49">
        <v>0</v>
      </c>
      <c r="K232" s="50">
        <v>21155.64</v>
      </c>
      <c r="L232" s="51">
        <v>31140.938399999999</v>
      </c>
      <c r="M232" s="53"/>
      <c r="N232" s="33">
        <v>4000</v>
      </c>
      <c r="O232" s="33">
        <v>4200</v>
      </c>
      <c r="P232" s="33">
        <v>4210</v>
      </c>
      <c r="Q232" s="33">
        <v>4212</v>
      </c>
      <c r="R232" s="31"/>
      <c r="S232" s="31">
        <v>6100</v>
      </c>
      <c r="T232" s="31" t="s">
        <v>627</v>
      </c>
      <c r="U232" s="31"/>
      <c r="V232" s="31"/>
      <c r="W232" s="32" t="s">
        <v>373</v>
      </c>
      <c r="X232" s="32" t="s">
        <v>68</v>
      </c>
      <c r="Y232" s="13" t="s">
        <v>69</v>
      </c>
      <c r="Z232" s="13" t="s">
        <v>374</v>
      </c>
    </row>
    <row r="233" spans="1:26" hidden="1" x14ac:dyDescent="0.35">
      <c r="A233" s="33">
        <v>4000</v>
      </c>
      <c r="B233" s="33">
        <v>4212</v>
      </c>
      <c r="C233" s="34" t="s">
        <v>205</v>
      </c>
      <c r="D233" s="35" t="s">
        <v>206</v>
      </c>
      <c r="E233" s="33" t="s">
        <v>57</v>
      </c>
      <c r="F233" s="26">
        <v>52</v>
      </c>
      <c r="G233" s="26"/>
      <c r="H233" s="48">
        <v>312</v>
      </c>
      <c r="I233" s="49">
        <v>2093.6916000000001</v>
      </c>
      <c r="J233" s="49">
        <v>0</v>
      </c>
      <c r="K233" s="50">
        <v>4839.12</v>
      </c>
      <c r="L233" s="51">
        <v>6932.8116</v>
      </c>
      <c r="M233" s="53"/>
      <c r="N233" s="33">
        <v>4000</v>
      </c>
      <c r="O233" s="33">
        <v>4200</v>
      </c>
      <c r="P233" s="33">
        <v>4210</v>
      </c>
      <c r="Q233" s="33">
        <v>4212</v>
      </c>
      <c r="R233" s="31"/>
      <c r="S233" s="31">
        <v>6100</v>
      </c>
      <c r="T233" s="31" t="s">
        <v>627</v>
      </c>
      <c r="U233" s="31"/>
      <c r="V233" s="31"/>
      <c r="W233" s="32" t="s">
        <v>373</v>
      </c>
      <c r="X233" s="32" t="s">
        <v>68</v>
      </c>
      <c r="Y233" s="13" t="s">
        <v>69</v>
      </c>
      <c r="Z233" s="13" t="s">
        <v>374</v>
      </c>
    </row>
    <row r="234" spans="1:26" hidden="1" x14ac:dyDescent="0.35">
      <c r="A234" s="14">
        <v>4000</v>
      </c>
      <c r="B234" s="15">
        <v>4212</v>
      </c>
      <c r="C234" s="28" t="s">
        <v>215</v>
      </c>
      <c r="D234" s="16" t="s">
        <v>216</v>
      </c>
      <c r="E234" s="17" t="s">
        <v>57</v>
      </c>
      <c r="F234" s="26">
        <v>200</v>
      </c>
      <c r="G234" s="26"/>
      <c r="H234" s="48">
        <v>300</v>
      </c>
      <c r="I234" s="49">
        <v>3600</v>
      </c>
      <c r="J234" s="49">
        <v>0</v>
      </c>
      <c r="K234" s="49">
        <v>4047</v>
      </c>
      <c r="L234" s="51">
        <v>7647</v>
      </c>
      <c r="M234" s="52"/>
      <c r="N234" s="17">
        <v>4000</v>
      </c>
      <c r="O234" s="17">
        <v>4200</v>
      </c>
      <c r="P234" s="17">
        <v>4210</v>
      </c>
      <c r="Q234" s="15">
        <v>4212</v>
      </c>
      <c r="R234" s="24" t="s">
        <v>58</v>
      </c>
      <c r="S234" s="24" t="s">
        <v>213</v>
      </c>
      <c r="T234" s="24" t="s">
        <v>620</v>
      </c>
      <c r="U234" s="31" t="s">
        <v>214</v>
      </c>
      <c r="V234" s="31">
        <v>7780</v>
      </c>
      <c r="W234" s="32" t="s">
        <v>373</v>
      </c>
      <c r="X234" s="32" t="s">
        <v>68</v>
      </c>
      <c r="Y234" s="13" t="s">
        <v>69</v>
      </c>
      <c r="Z234" s="25" t="s">
        <v>374</v>
      </c>
    </row>
    <row r="235" spans="1:26" hidden="1" x14ac:dyDescent="0.35">
      <c r="A235" s="14">
        <v>4000</v>
      </c>
      <c r="B235" s="15">
        <v>4212</v>
      </c>
      <c r="C235" s="28" t="s">
        <v>217</v>
      </c>
      <c r="D235" s="16" t="s">
        <v>218</v>
      </c>
      <c r="E235" s="17" t="s">
        <v>57</v>
      </c>
      <c r="F235" s="26">
        <v>400</v>
      </c>
      <c r="G235" s="26"/>
      <c r="H235" s="48">
        <v>120</v>
      </c>
      <c r="I235" s="49">
        <v>9200</v>
      </c>
      <c r="J235" s="49">
        <v>0</v>
      </c>
      <c r="K235" s="49">
        <v>1618.8</v>
      </c>
      <c r="L235" s="51">
        <v>10818.8</v>
      </c>
      <c r="M235" s="52"/>
      <c r="N235" s="17">
        <v>4000</v>
      </c>
      <c r="O235" s="17">
        <v>4200</v>
      </c>
      <c r="P235" s="17">
        <v>4210</v>
      </c>
      <c r="Q235" s="15">
        <v>4212</v>
      </c>
      <c r="R235" s="24" t="s">
        <v>58</v>
      </c>
      <c r="S235" s="24" t="s">
        <v>213</v>
      </c>
      <c r="T235" s="24" t="s">
        <v>620</v>
      </c>
      <c r="U235" s="31" t="s">
        <v>64</v>
      </c>
      <c r="V235" s="31">
        <v>7911</v>
      </c>
      <c r="W235" s="32" t="s">
        <v>373</v>
      </c>
      <c r="X235" s="32" t="s">
        <v>68</v>
      </c>
      <c r="Y235" s="13" t="s">
        <v>69</v>
      </c>
      <c r="Z235" s="25" t="s">
        <v>374</v>
      </c>
    </row>
    <row r="236" spans="1:26" hidden="1" x14ac:dyDescent="0.35">
      <c r="A236" s="14">
        <v>4000</v>
      </c>
      <c r="B236" s="15">
        <v>4212</v>
      </c>
      <c r="C236" s="28" t="s">
        <v>432</v>
      </c>
      <c r="D236" s="16" t="s">
        <v>432</v>
      </c>
      <c r="E236" s="17" t="s">
        <v>57</v>
      </c>
      <c r="F236" s="26">
        <v>500</v>
      </c>
      <c r="G236" s="26"/>
      <c r="H236" s="48">
        <v>25</v>
      </c>
      <c r="I236" s="49">
        <v>1000</v>
      </c>
      <c r="J236" s="49">
        <v>0</v>
      </c>
      <c r="K236" s="49">
        <v>337.25</v>
      </c>
      <c r="L236" s="51">
        <v>1337.25</v>
      </c>
      <c r="M236" s="52"/>
      <c r="N236" s="17">
        <v>4000</v>
      </c>
      <c r="O236" s="17">
        <v>4200</v>
      </c>
      <c r="P236" s="17">
        <v>4210</v>
      </c>
      <c r="Q236" s="15">
        <v>4212</v>
      </c>
      <c r="R236" s="24" t="s">
        <v>58</v>
      </c>
      <c r="S236" s="24" t="s">
        <v>213</v>
      </c>
      <c r="T236" s="24" t="s">
        <v>620</v>
      </c>
      <c r="U236" s="31" t="s">
        <v>64</v>
      </c>
      <c r="V236" s="31">
        <v>7911</v>
      </c>
      <c r="W236" s="32" t="s">
        <v>373</v>
      </c>
      <c r="X236" s="32" t="s">
        <v>68</v>
      </c>
      <c r="Y236" s="13" t="s">
        <v>69</v>
      </c>
      <c r="Z236" s="25" t="s">
        <v>374</v>
      </c>
    </row>
    <row r="237" spans="1:26" hidden="1" x14ac:dyDescent="0.35">
      <c r="A237" s="14">
        <v>4000</v>
      </c>
      <c r="B237" s="15">
        <v>4212</v>
      </c>
      <c r="C237" s="28" t="s">
        <v>433</v>
      </c>
      <c r="D237" s="16" t="s">
        <v>433</v>
      </c>
      <c r="E237" s="17" t="s">
        <v>57</v>
      </c>
      <c r="F237" s="26">
        <v>300</v>
      </c>
      <c r="G237" s="26"/>
      <c r="H237" s="48">
        <v>15</v>
      </c>
      <c r="I237" s="49">
        <v>300</v>
      </c>
      <c r="J237" s="49">
        <v>0</v>
      </c>
      <c r="K237" s="49">
        <v>202.35</v>
      </c>
      <c r="L237" s="51">
        <v>502.35</v>
      </c>
      <c r="M237" s="52"/>
      <c r="N237" s="17">
        <v>4000</v>
      </c>
      <c r="O237" s="17">
        <v>4200</v>
      </c>
      <c r="P237" s="17">
        <v>4210</v>
      </c>
      <c r="Q237" s="15">
        <v>4212</v>
      </c>
      <c r="R237" s="24" t="s">
        <v>58</v>
      </c>
      <c r="S237" s="24" t="s">
        <v>213</v>
      </c>
      <c r="T237" s="24" t="s">
        <v>620</v>
      </c>
      <c r="U237" s="31" t="s">
        <v>64</v>
      </c>
      <c r="V237" s="31">
        <v>7911</v>
      </c>
      <c r="W237" s="32" t="s">
        <v>373</v>
      </c>
      <c r="X237" s="32" t="s">
        <v>68</v>
      </c>
      <c r="Y237" s="13" t="s">
        <v>69</v>
      </c>
      <c r="Z237" s="25" t="s">
        <v>374</v>
      </c>
    </row>
    <row r="238" spans="1:26" hidden="1" x14ac:dyDescent="0.35">
      <c r="A238" s="14">
        <v>4000</v>
      </c>
      <c r="B238" s="15">
        <v>4212</v>
      </c>
      <c r="C238" s="28" t="s">
        <v>220</v>
      </c>
      <c r="D238" s="16" t="s">
        <v>221</v>
      </c>
      <c r="E238" s="17" t="s">
        <v>57</v>
      </c>
      <c r="F238" s="26">
        <v>1300</v>
      </c>
      <c r="G238" s="26"/>
      <c r="H238" s="48">
        <v>650</v>
      </c>
      <c r="I238" s="49">
        <v>55900</v>
      </c>
      <c r="J238" s="49">
        <v>0</v>
      </c>
      <c r="K238" s="49">
        <v>8768.5</v>
      </c>
      <c r="L238" s="51">
        <v>64668.5</v>
      </c>
      <c r="M238" s="52"/>
      <c r="N238" s="17">
        <v>4000</v>
      </c>
      <c r="O238" s="17">
        <v>4200</v>
      </c>
      <c r="P238" s="17">
        <v>4210</v>
      </c>
      <c r="Q238" s="15">
        <v>4212</v>
      </c>
      <c r="R238" s="24" t="s">
        <v>58</v>
      </c>
      <c r="S238" s="24" t="s">
        <v>213</v>
      </c>
      <c r="T238" s="24" t="s">
        <v>620</v>
      </c>
      <c r="U238" s="31" t="s">
        <v>64</v>
      </c>
      <c r="V238" s="31">
        <v>7911</v>
      </c>
      <c r="W238" s="32" t="s">
        <v>373</v>
      </c>
      <c r="X238" s="32" t="s">
        <v>68</v>
      </c>
      <c r="Y238" s="13" t="s">
        <v>69</v>
      </c>
      <c r="Z238" s="25" t="s">
        <v>374</v>
      </c>
    </row>
    <row r="239" spans="1:26" hidden="1" x14ac:dyDescent="0.35">
      <c r="A239" s="14">
        <v>4000</v>
      </c>
      <c r="B239" s="15">
        <v>4212</v>
      </c>
      <c r="C239" s="28" t="s">
        <v>229</v>
      </c>
      <c r="D239" s="16" t="s">
        <v>230</v>
      </c>
      <c r="E239" s="17" t="s">
        <v>57</v>
      </c>
      <c r="F239" s="26">
        <v>1200</v>
      </c>
      <c r="G239" s="26"/>
      <c r="H239" s="48">
        <v>180</v>
      </c>
      <c r="I239" s="49">
        <v>3600</v>
      </c>
      <c r="J239" s="49">
        <v>0</v>
      </c>
      <c r="K239" s="49">
        <v>2428.1999999999998</v>
      </c>
      <c r="L239" s="51">
        <v>6028.2</v>
      </c>
      <c r="M239" s="52"/>
      <c r="N239" s="17">
        <v>4000</v>
      </c>
      <c r="O239" s="17">
        <v>4200</v>
      </c>
      <c r="P239" s="17">
        <v>4210</v>
      </c>
      <c r="Q239" s="15">
        <v>4212</v>
      </c>
      <c r="R239" s="24" t="s">
        <v>58</v>
      </c>
      <c r="S239" s="24" t="s">
        <v>213</v>
      </c>
      <c r="T239" s="24" t="s">
        <v>620</v>
      </c>
      <c r="U239" s="31" t="s">
        <v>64</v>
      </c>
      <c r="V239" s="31">
        <v>7911</v>
      </c>
      <c r="W239" s="32" t="s">
        <v>373</v>
      </c>
      <c r="X239" s="32" t="s">
        <v>68</v>
      </c>
      <c r="Y239" s="13" t="s">
        <v>69</v>
      </c>
      <c r="Z239" s="25" t="s">
        <v>374</v>
      </c>
    </row>
    <row r="240" spans="1:26" hidden="1" x14ac:dyDescent="0.35">
      <c r="A240" s="14">
        <v>4000</v>
      </c>
      <c r="B240" s="15">
        <v>4212</v>
      </c>
      <c r="C240" s="28" t="s">
        <v>231</v>
      </c>
      <c r="D240" s="16" t="s">
        <v>232</v>
      </c>
      <c r="E240" s="17" t="s">
        <v>57</v>
      </c>
      <c r="F240" s="26">
        <v>120</v>
      </c>
      <c r="G240" s="26"/>
      <c r="H240" s="48">
        <v>36</v>
      </c>
      <c r="I240" s="49">
        <v>3120</v>
      </c>
      <c r="J240" s="49">
        <v>0</v>
      </c>
      <c r="K240" s="49">
        <v>485.64</v>
      </c>
      <c r="L240" s="51">
        <v>3605.64</v>
      </c>
      <c r="M240" s="52"/>
      <c r="N240" s="17">
        <v>4000</v>
      </c>
      <c r="O240" s="17">
        <v>4200</v>
      </c>
      <c r="P240" s="17">
        <v>4210</v>
      </c>
      <c r="Q240" s="15">
        <v>4212</v>
      </c>
      <c r="R240" s="24" t="s">
        <v>58</v>
      </c>
      <c r="S240" s="24" t="s">
        <v>213</v>
      </c>
      <c r="T240" s="24" t="s">
        <v>620</v>
      </c>
      <c r="U240" s="31" t="s">
        <v>64</v>
      </c>
      <c r="V240" s="31">
        <v>7911</v>
      </c>
      <c r="W240" s="32" t="s">
        <v>373</v>
      </c>
      <c r="X240" s="32" t="s">
        <v>68</v>
      </c>
      <c r="Y240" s="13" t="s">
        <v>69</v>
      </c>
      <c r="Z240" s="25" t="s">
        <v>374</v>
      </c>
    </row>
    <row r="241" spans="1:26" hidden="1" x14ac:dyDescent="0.35">
      <c r="A241" s="14">
        <v>4000</v>
      </c>
      <c r="B241" s="15">
        <v>4212</v>
      </c>
      <c r="C241" s="28" t="s">
        <v>434</v>
      </c>
      <c r="D241" s="16" t="s">
        <v>435</v>
      </c>
      <c r="E241" s="17" t="s">
        <v>57</v>
      </c>
      <c r="F241" s="26">
        <v>360</v>
      </c>
      <c r="G241" s="26"/>
      <c r="H241" s="48">
        <v>108</v>
      </c>
      <c r="I241" s="49">
        <v>7200</v>
      </c>
      <c r="J241" s="49">
        <v>0</v>
      </c>
      <c r="K241" s="49">
        <v>1456.92</v>
      </c>
      <c r="L241" s="51">
        <v>8656.92</v>
      </c>
      <c r="M241" s="52"/>
      <c r="N241" s="17">
        <v>4000</v>
      </c>
      <c r="O241" s="17">
        <v>4200</v>
      </c>
      <c r="P241" s="17">
        <v>4210</v>
      </c>
      <c r="Q241" s="15">
        <v>4212</v>
      </c>
      <c r="R241" s="24" t="s">
        <v>58</v>
      </c>
      <c r="S241" s="24" t="s">
        <v>213</v>
      </c>
      <c r="T241" s="24" t="s">
        <v>620</v>
      </c>
      <c r="U241" s="31" t="s">
        <v>64</v>
      </c>
      <c r="V241" s="31">
        <v>7911</v>
      </c>
      <c r="W241" s="32" t="s">
        <v>373</v>
      </c>
      <c r="X241" s="32" t="s">
        <v>68</v>
      </c>
      <c r="Y241" s="13" t="s">
        <v>69</v>
      </c>
      <c r="Z241" s="25" t="s">
        <v>374</v>
      </c>
    </row>
    <row r="242" spans="1:26" hidden="1" x14ac:dyDescent="0.35">
      <c r="A242" s="14">
        <v>4000</v>
      </c>
      <c r="B242" s="15">
        <v>4212</v>
      </c>
      <c r="C242" s="28" t="s">
        <v>233</v>
      </c>
      <c r="D242" s="16" t="s">
        <v>234</v>
      </c>
      <c r="E242" s="17" t="s">
        <v>57</v>
      </c>
      <c r="F242" s="26">
        <v>480</v>
      </c>
      <c r="G242" s="26"/>
      <c r="H242" s="48">
        <v>96</v>
      </c>
      <c r="I242" s="49">
        <v>4320</v>
      </c>
      <c r="J242" s="49">
        <v>0</v>
      </c>
      <c r="K242" s="49">
        <v>1295.04</v>
      </c>
      <c r="L242" s="51">
        <v>5615.04</v>
      </c>
      <c r="M242" s="52"/>
      <c r="N242" s="17">
        <v>4000</v>
      </c>
      <c r="O242" s="17">
        <v>4200</v>
      </c>
      <c r="P242" s="17">
        <v>4210</v>
      </c>
      <c r="Q242" s="15">
        <v>4212</v>
      </c>
      <c r="R242" s="24" t="s">
        <v>58</v>
      </c>
      <c r="S242" s="24" t="s">
        <v>213</v>
      </c>
      <c r="T242" s="24" t="s">
        <v>620</v>
      </c>
      <c r="U242" s="31" t="s">
        <v>64</v>
      </c>
      <c r="V242" s="31">
        <v>7911</v>
      </c>
      <c r="W242" s="32" t="s">
        <v>373</v>
      </c>
      <c r="X242" s="32" t="s">
        <v>68</v>
      </c>
      <c r="Y242" s="13" t="s">
        <v>69</v>
      </c>
      <c r="Z242" s="25" t="s">
        <v>374</v>
      </c>
    </row>
    <row r="243" spans="1:26" hidden="1" x14ac:dyDescent="0.35">
      <c r="A243" s="14">
        <v>4000</v>
      </c>
      <c r="B243" s="15">
        <v>4212</v>
      </c>
      <c r="C243" s="28" t="s">
        <v>436</v>
      </c>
      <c r="D243" s="16" t="s">
        <v>436</v>
      </c>
      <c r="E243" s="17" t="s">
        <v>57</v>
      </c>
      <c r="F243" s="26">
        <v>50</v>
      </c>
      <c r="G243" s="26"/>
      <c r="H243" s="48">
        <v>25</v>
      </c>
      <c r="I243" s="49">
        <v>750</v>
      </c>
      <c r="J243" s="49">
        <v>0</v>
      </c>
      <c r="K243" s="49">
        <v>337.25</v>
      </c>
      <c r="L243" s="51">
        <v>1087.25</v>
      </c>
      <c r="M243" s="52"/>
      <c r="N243" s="17">
        <v>4000</v>
      </c>
      <c r="O243" s="17">
        <v>4200</v>
      </c>
      <c r="P243" s="17">
        <v>4210</v>
      </c>
      <c r="Q243" s="15">
        <v>4212</v>
      </c>
      <c r="R243" s="24" t="s">
        <v>58</v>
      </c>
      <c r="S243" s="24" t="s">
        <v>213</v>
      </c>
      <c r="T243" s="24" t="s">
        <v>620</v>
      </c>
      <c r="U243" s="31" t="s">
        <v>64</v>
      </c>
      <c r="V243" s="31">
        <v>7911</v>
      </c>
      <c r="W243" s="32" t="s">
        <v>373</v>
      </c>
      <c r="X243" s="32" t="s">
        <v>68</v>
      </c>
      <c r="Y243" s="13" t="s">
        <v>69</v>
      </c>
      <c r="Z243" s="25" t="s">
        <v>374</v>
      </c>
    </row>
    <row r="244" spans="1:26" hidden="1" x14ac:dyDescent="0.35">
      <c r="A244" s="14">
        <v>4000</v>
      </c>
      <c r="B244" s="15">
        <v>4212</v>
      </c>
      <c r="C244" s="28" t="s">
        <v>436</v>
      </c>
      <c r="D244" s="16" t="s">
        <v>436</v>
      </c>
      <c r="E244" s="17" t="s">
        <v>57</v>
      </c>
      <c r="F244" s="26">
        <v>150</v>
      </c>
      <c r="G244" s="26"/>
      <c r="H244" s="48">
        <v>75</v>
      </c>
      <c r="I244" s="49">
        <v>2250</v>
      </c>
      <c r="J244" s="49">
        <v>0</v>
      </c>
      <c r="K244" s="49">
        <v>1011.75</v>
      </c>
      <c r="L244" s="51">
        <v>3261.75</v>
      </c>
      <c r="M244" s="52"/>
      <c r="N244" s="17">
        <v>4000</v>
      </c>
      <c r="O244" s="17">
        <v>4200</v>
      </c>
      <c r="P244" s="17">
        <v>4210</v>
      </c>
      <c r="Q244" s="15">
        <v>4212</v>
      </c>
      <c r="R244" s="24" t="s">
        <v>58</v>
      </c>
      <c r="S244" s="24" t="s">
        <v>213</v>
      </c>
      <c r="T244" s="24" t="s">
        <v>620</v>
      </c>
      <c r="U244" s="31" t="s">
        <v>64</v>
      </c>
      <c r="V244" s="31">
        <v>7911</v>
      </c>
      <c r="W244" s="32" t="s">
        <v>373</v>
      </c>
      <c r="X244" s="32" t="s">
        <v>68</v>
      </c>
      <c r="Y244" s="13" t="s">
        <v>69</v>
      </c>
      <c r="Z244" s="25" t="s">
        <v>374</v>
      </c>
    </row>
    <row r="245" spans="1:26" hidden="1" x14ac:dyDescent="0.35">
      <c r="A245" s="14">
        <v>4000</v>
      </c>
      <c r="B245" s="15">
        <v>4212</v>
      </c>
      <c r="C245" s="28" t="s">
        <v>437</v>
      </c>
      <c r="D245" s="16" t="s">
        <v>437</v>
      </c>
      <c r="E245" s="17" t="s">
        <v>57</v>
      </c>
      <c r="F245" s="26">
        <v>50</v>
      </c>
      <c r="G245" s="26"/>
      <c r="H245" s="48">
        <v>20</v>
      </c>
      <c r="I245" s="49">
        <v>500</v>
      </c>
      <c r="J245" s="49">
        <v>0</v>
      </c>
      <c r="K245" s="49">
        <v>269.8</v>
      </c>
      <c r="L245" s="51">
        <v>769.8</v>
      </c>
      <c r="M245" s="52"/>
      <c r="N245" s="17">
        <v>4000</v>
      </c>
      <c r="O245" s="17">
        <v>4200</v>
      </c>
      <c r="P245" s="17">
        <v>4210</v>
      </c>
      <c r="Q245" s="15">
        <v>4212</v>
      </c>
      <c r="R245" s="24" t="s">
        <v>58</v>
      </c>
      <c r="S245" s="24" t="s">
        <v>213</v>
      </c>
      <c r="T245" s="24" t="s">
        <v>620</v>
      </c>
      <c r="U245" s="31" t="s">
        <v>64</v>
      </c>
      <c r="V245" s="31">
        <v>7911</v>
      </c>
      <c r="W245" s="32" t="s">
        <v>373</v>
      </c>
      <c r="X245" s="32" t="s">
        <v>68</v>
      </c>
      <c r="Y245" s="13" t="s">
        <v>69</v>
      </c>
      <c r="Z245" s="25" t="s">
        <v>374</v>
      </c>
    </row>
    <row r="246" spans="1:26" hidden="1" x14ac:dyDescent="0.35">
      <c r="A246" s="14">
        <v>4000</v>
      </c>
      <c r="B246" s="15">
        <v>4212</v>
      </c>
      <c r="C246" s="28" t="s">
        <v>437</v>
      </c>
      <c r="D246" s="16" t="s">
        <v>437</v>
      </c>
      <c r="E246" s="17" t="s">
        <v>57</v>
      </c>
      <c r="F246" s="26">
        <v>150</v>
      </c>
      <c r="G246" s="26"/>
      <c r="H246" s="48">
        <v>60</v>
      </c>
      <c r="I246" s="49">
        <v>1500</v>
      </c>
      <c r="J246" s="49">
        <v>0</v>
      </c>
      <c r="K246" s="49">
        <v>809.4</v>
      </c>
      <c r="L246" s="51">
        <v>2309.4</v>
      </c>
      <c r="M246" s="52"/>
      <c r="N246" s="17">
        <v>4000</v>
      </c>
      <c r="O246" s="17">
        <v>4200</v>
      </c>
      <c r="P246" s="17">
        <v>4210</v>
      </c>
      <c r="Q246" s="15">
        <v>4212</v>
      </c>
      <c r="R246" s="24" t="s">
        <v>58</v>
      </c>
      <c r="S246" s="24" t="s">
        <v>213</v>
      </c>
      <c r="T246" s="24" t="s">
        <v>620</v>
      </c>
      <c r="U246" s="31" t="s">
        <v>64</v>
      </c>
      <c r="V246" s="31">
        <v>7911</v>
      </c>
      <c r="W246" s="32" t="s">
        <v>373</v>
      </c>
      <c r="X246" s="32" t="s">
        <v>68</v>
      </c>
      <c r="Y246" s="13" t="s">
        <v>69</v>
      </c>
      <c r="Z246" s="25" t="s">
        <v>374</v>
      </c>
    </row>
    <row r="247" spans="1:26" hidden="1" x14ac:dyDescent="0.35">
      <c r="A247" s="14">
        <v>4000</v>
      </c>
      <c r="B247" s="15">
        <v>4212</v>
      </c>
      <c r="C247" s="28" t="s">
        <v>242</v>
      </c>
      <c r="D247" s="16" t="s">
        <v>243</v>
      </c>
      <c r="E247" s="17" t="s">
        <v>57</v>
      </c>
      <c r="F247" s="26">
        <v>1400</v>
      </c>
      <c r="G247" s="26"/>
      <c r="H247" s="48">
        <v>420</v>
      </c>
      <c r="I247" s="49">
        <v>11200</v>
      </c>
      <c r="J247" s="49">
        <v>0</v>
      </c>
      <c r="K247" s="49">
        <v>5665.8</v>
      </c>
      <c r="L247" s="51">
        <v>16865.8</v>
      </c>
      <c r="M247" s="52"/>
      <c r="N247" s="17">
        <v>4000</v>
      </c>
      <c r="O247" s="17">
        <v>4200</v>
      </c>
      <c r="P247" s="17">
        <v>4210</v>
      </c>
      <c r="Q247" s="15">
        <v>4212</v>
      </c>
      <c r="R247" s="24" t="s">
        <v>58</v>
      </c>
      <c r="S247" s="24" t="s">
        <v>213</v>
      </c>
      <c r="T247" s="24" t="s">
        <v>620</v>
      </c>
      <c r="U247" s="31" t="s">
        <v>64</v>
      </c>
      <c r="V247" s="31">
        <v>7911</v>
      </c>
      <c r="W247" s="32" t="s">
        <v>373</v>
      </c>
      <c r="X247" s="32" t="s">
        <v>68</v>
      </c>
      <c r="Y247" s="13" t="s">
        <v>69</v>
      </c>
      <c r="Z247" s="25" t="s">
        <v>374</v>
      </c>
    </row>
    <row r="248" spans="1:26" hidden="1" x14ac:dyDescent="0.35">
      <c r="A248" s="14">
        <v>4000</v>
      </c>
      <c r="B248" s="15">
        <v>4212</v>
      </c>
      <c r="C248" s="28" t="s">
        <v>246</v>
      </c>
      <c r="D248" s="16" t="s">
        <v>247</v>
      </c>
      <c r="E248" s="17" t="s">
        <v>57</v>
      </c>
      <c r="F248" s="26">
        <v>3500</v>
      </c>
      <c r="G248" s="26"/>
      <c r="H248" s="48">
        <v>175</v>
      </c>
      <c r="I248" s="49">
        <v>3500</v>
      </c>
      <c r="J248" s="49">
        <v>0</v>
      </c>
      <c r="K248" s="49">
        <v>2360.75</v>
      </c>
      <c r="L248" s="51">
        <v>5860.75</v>
      </c>
      <c r="M248" s="52"/>
      <c r="N248" s="17">
        <v>4000</v>
      </c>
      <c r="O248" s="17">
        <v>4200</v>
      </c>
      <c r="P248" s="17">
        <v>4210</v>
      </c>
      <c r="Q248" s="15">
        <v>4212</v>
      </c>
      <c r="R248" s="24" t="s">
        <v>58</v>
      </c>
      <c r="S248" s="24" t="s">
        <v>213</v>
      </c>
      <c r="T248" s="24" t="s">
        <v>620</v>
      </c>
      <c r="U248" s="31" t="s">
        <v>64</v>
      </c>
      <c r="V248" s="31">
        <v>7911</v>
      </c>
      <c r="W248" s="32" t="s">
        <v>373</v>
      </c>
      <c r="X248" s="32" t="s">
        <v>68</v>
      </c>
      <c r="Y248" s="13" t="s">
        <v>69</v>
      </c>
      <c r="Z248" s="25" t="s">
        <v>374</v>
      </c>
    </row>
    <row r="249" spans="1:26" hidden="1" x14ac:dyDescent="0.35">
      <c r="A249" s="14">
        <v>4000</v>
      </c>
      <c r="B249" s="15">
        <v>4212</v>
      </c>
      <c r="C249" s="28" t="s">
        <v>438</v>
      </c>
      <c r="D249" s="16" t="s">
        <v>439</v>
      </c>
      <c r="E249" s="17" t="s">
        <v>57</v>
      </c>
      <c r="F249" s="26">
        <v>600</v>
      </c>
      <c r="G249" s="26"/>
      <c r="H249" s="48">
        <v>180</v>
      </c>
      <c r="I249" s="49">
        <v>3600</v>
      </c>
      <c r="J249" s="49">
        <v>0</v>
      </c>
      <c r="K249" s="49">
        <v>2428.1999999999998</v>
      </c>
      <c r="L249" s="51">
        <v>6028.2</v>
      </c>
      <c r="M249" s="52"/>
      <c r="N249" s="17">
        <v>4000</v>
      </c>
      <c r="O249" s="17">
        <v>4200</v>
      </c>
      <c r="P249" s="17">
        <v>4210</v>
      </c>
      <c r="Q249" s="15">
        <v>4212</v>
      </c>
      <c r="R249" s="24" t="s">
        <v>58</v>
      </c>
      <c r="S249" s="24" t="s">
        <v>213</v>
      </c>
      <c r="T249" s="24" t="s">
        <v>620</v>
      </c>
      <c r="U249" s="31" t="s">
        <v>64</v>
      </c>
      <c r="V249" s="31">
        <v>7911</v>
      </c>
      <c r="W249" s="32" t="s">
        <v>373</v>
      </c>
      <c r="X249" s="32" t="s">
        <v>68</v>
      </c>
      <c r="Y249" s="13" t="s">
        <v>69</v>
      </c>
      <c r="Z249" s="25" t="s">
        <v>374</v>
      </c>
    </row>
    <row r="250" spans="1:26" hidden="1" x14ac:dyDescent="0.35">
      <c r="A250" s="14">
        <v>4000</v>
      </c>
      <c r="B250" s="15">
        <v>4212</v>
      </c>
      <c r="C250" s="28" t="s">
        <v>440</v>
      </c>
      <c r="D250" s="16" t="s">
        <v>210</v>
      </c>
      <c r="E250" s="17" t="s">
        <v>57</v>
      </c>
      <c r="F250" s="26">
        <v>795</v>
      </c>
      <c r="G250" s="26"/>
      <c r="H250" s="48">
        <v>159</v>
      </c>
      <c r="I250" s="49">
        <v>2385</v>
      </c>
      <c r="J250" s="49">
        <v>0</v>
      </c>
      <c r="K250" s="49">
        <v>2198.9699999999998</v>
      </c>
      <c r="L250" s="51">
        <v>4583.97</v>
      </c>
      <c r="M250" s="52"/>
      <c r="N250" s="17">
        <v>4000</v>
      </c>
      <c r="O250" s="17">
        <v>4200</v>
      </c>
      <c r="P250" s="17">
        <v>4210</v>
      </c>
      <c r="Q250" s="15">
        <v>4212</v>
      </c>
      <c r="R250" s="24" t="s">
        <v>58</v>
      </c>
      <c r="S250" s="24" t="s">
        <v>213</v>
      </c>
      <c r="T250" s="24" t="s">
        <v>620</v>
      </c>
      <c r="U250" s="31" t="s">
        <v>64</v>
      </c>
      <c r="V250" s="31">
        <v>7911</v>
      </c>
      <c r="W250" s="32" t="s">
        <v>373</v>
      </c>
      <c r="X250" s="32" t="s">
        <v>68</v>
      </c>
      <c r="Y250" s="13" t="s">
        <v>69</v>
      </c>
      <c r="Z250" s="25" t="s">
        <v>374</v>
      </c>
    </row>
    <row r="251" spans="1:26" hidden="1" x14ac:dyDescent="0.35">
      <c r="A251" s="14">
        <v>4000</v>
      </c>
      <c r="B251" s="15">
        <v>4212</v>
      </c>
      <c r="C251" s="28" t="s">
        <v>441</v>
      </c>
      <c r="D251" s="16" t="s">
        <v>442</v>
      </c>
      <c r="E251" s="17" t="s">
        <v>57</v>
      </c>
      <c r="F251" s="26">
        <v>240</v>
      </c>
      <c r="G251" s="26"/>
      <c r="H251" s="48">
        <v>36</v>
      </c>
      <c r="I251" s="49">
        <v>960</v>
      </c>
      <c r="J251" s="49">
        <v>0</v>
      </c>
      <c r="K251" s="49">
        <v>497.88</v>
      </c>
      <c r="L251" s="51">
        <v>1457.88</v>
      </c>
      <c r="M251" s="52"/>
      <c r="N251" s="17">
        <v>4000</v>
      </c>
      <c r="O251" s="17">
        <v>4200</v>
      </c>
      <c r="P251" s="17">
        <v>4210</v>
      </c>
      <c r="Q251" s="15">
        <v>4212</v>
      </c>
      <c r="R251" s="24" t="s">
        <v>58</v>
      </c>
      <c r="S251" s="24" t="s">
        <v>213</v>
      </c>
      <c r="T251" s="24" t="s">
        <v>620</v>
      </c>
      <c r="U251" s="31" t="s">
        <v>64</v>
      </c>
      <c r="V251" s="31">
        <v>7911</v>
      </c>
      <c r="W251" s="32" t="s">
        <v>373</v>
      </c>
      <c r="X251" s="32" t="s">
        <v>68</v>
      </c>
      <c r="Y251" s="13" t="s">
        <v>69</v>
      </c>
      <c r="Z251" s="25" t="s">
        <v>374</v>
      </c>
    </row>
    <row r="252" spans="1:26" hidden="1" x14ac:dyDescent="0.35">
      <c r="A252" s="14">
        <v>4000</v>
      </c>
      <c r="B252" s="15">
        <v>4212</v>
      </c>
      <c r="C252" s="28" t="s">
        <v>256</v>
      </c>
      <c r="D252" s="16" t="s">
        <v>257</v>
      </c>
      <c r="E252" s="17" t="s">
        <v>57</v>
      </c>
      <c r="F252" s="26">
        <v>840</v>
      </c>
      <c r="G252" s="26"/>
      <c r="H252" s="48">
        <v>168</v>
      </c>
      <c r="I252" s="49">
        <v>3360</v>
      </c>
      <c r="J252" s="49">
        <v>0</v>
      </c>
      <c r="K252" s="49">
        <v>2323.44</v>
      </c>
      <c r="L252" s="51">
        <v>5683.44</v>
      </c>
      <c r="M252" s="52"/>
      <c r="N252" s="17">
        <v>4000</v>
      </c>
      <c r="O252" s="17">
        <v>4200</v>
      </c>
      <c r="P252" s="17">
        <v>4210</v>
      </c>
      <c r="Q252" s="15">
        <v>4212</v>
      </c>
      <c r="R252" s="24" t="s">
        <v>58</v>
      </c>
      <c r="S252" s="24" t="s">
        <v>213</v>
      </c>
      <c r="T252" s="24" t="s">
        <v>620</v>
      </c>
      <c r="U252" s="31" t="s">
        <v>64</v>
      </c>
      <c r="V252" s="31">
        <v>7913</v>
      </c>
      <c r="W252" s="32" t="s">
        <v>373</v>
      </c>
      <c r="X252" s="32" t="s">
        <v>68</v>
      </c>
      <c r="Y252" s="13" t="s">
        <v>69</v>
      </c>
      <c r="Z252" s="25" t="s">
        <v>374</v>
      </c>
    </row>
    <row r="253" spans="1:26" hidden="1" x14ac:dyDescent="0.35">
      <c r="A253" s="14">
        <v>4000</v>
      </c>
      <c r="B253" s="15">
        <v>4212</v>
      </c>
      <c r="C253" s="28" t="s">
        <v>258</v>
      </c>
      <c r="D253" s="16" t="s">
        <v>259</v>
      </c>
      <c r="E253" s="17" t="s">
        <v>57</v>
      </c>
      <c r="F253" s="26">
        <v>825</v>
      </c>
      <c r="G253" s="26"/>
      <c r="H253" s="48">
        <v>123.75</v>
      </c>
      <c r="I253" s="49">
        <v>3300</v>
      </c>
      <c r="J253" s="49">
        <v>0</v>
      </c>
      <c r="K253" s="49">
        <v>1711.4625000000001</v>
      </c>
      <c r="L253" s="51">
        <v>5011.4624999999996</v>
      </c>
      <c r="M253" s="52"/>
      <c r="N253" s="17">
        <v>4000</v>
      </c>
      <c r="O253" s="17">
        <v>4200</v>
      </c>
      <c r="P253" s="17">
        <v>4210</v>
      </c>
      <c r="Q253" s="15">
        <v>4212</v>
      </c>
      <c r="R253" s="24" t="s">
        <v>58</v>
      </c>
      <c r="S253" s="24" t="s">
        <v>213</v>
      </c>
      <c r="T253" s="24" t="s">
        <v>620</v>
      </c>
      <c r="U253" s="31" t="s">
        <v>64</v>
      </c>
      <c r="V253" s="31">
        <v>7913</v>
      </c>
      <c r="W253" s="32" t="s">
        <v>373</v>
      </c>
      <c r="X253" s="32" t="s">
        <v>68</v>
      </c>
      <c r="Y253" s="13" t="s">
        <v>69</v>
      </c>
      <c r="Z253" s="25" t="s">
        <v>374</v>
      </c>
    </row>
    <row r="254" spans="1:26" hidden="1" x14ac:dyDescent="0.35">
      <c r="A254" s="14">
        <v>4000</v>
      </c>
      <c r="B254" s="15">
        <v>4212</v>
      </c>
      <c r="C254" s="28" t="s">
        <v>260</v>
      </c>
      <c r="D254" s="16" t="s">
        <v>261</v>
      </c>
      <c r="E254" s="17" t="s">
        <v>57</v>
      </c>
      <c r="F254" s="26">
        <v>450</v>
      </c>
      <c r="G254" s="26"/>
      <c r="H254" s="48">
        <v>135</v>
      </c>
      <c r="I254" s="49">
        <v>2700</v>
      </c>
      <c r="J254" s="49">
        <v>0</v>
      </c>
      <c r="K254" s="49">
        <v>1867.05</v>
      </c>
      <c r="L254" s="51">
        <v>4567.05</v>
      </c>
      <c r="M254" s="52"/>
      <c r="N254" s="17">
        <v>4000</v>
      </c>
      <c r="O254" s="17">
        <v>4200</v>
      </c>
      <c r="P254" s="17">
        <v>4210</v>
      </c>
      <c r="Q254" s="15">
        <v>4212</v>
      </c>
      <c r="R254" s="24" t="s">
        <v>58</v>
      </c>
      <c r="S254" s="24" t="s">
        <v>213</v>
      </c>
      <c r="T254" s="24" t="s">
        <v>620</v>
      </c>
      <c r="U254" s="31" t="s">
        <v>64</v>
      </c>
      <c r="V254" s="31">
        <v>7913</v>
      </c>
      <c r="W254" s="32" t="s">
        <v>373</v>
      </c>
      <c r="X254" s="32" t="s">
        <v>68</v>
      </c>
      <c r="Y254" s="13" t="s">
        <v>69</v>
      </c>
      <c r="Z254" s="25" t="s">
        <v>374</v>
      </c>
    </row>
    <row r="255" spans="1:26" hidden="1" x14ac:dyDescent="0.35">
      <c r="A255" s="14">
        <v>4000</v>
      </c>
      <c r="B255" s="15">
        <v>4212</v>
      </c>
      <c r="C255" s="28" t="s">
        <v>264</v>
      </c>
      <c r="D255" s="16" t="s">
        <v>264</v>
      </c>
      <c r="E255" s="17" t="s">
        <v>57</v>
      </c>
      <c r="F255" s="18"/>
      <c r="G255" s="62"/>
      <c r="H255" s="48">
        <v>100</v>
      </c>
      <c r="I255" s="49">
        <v>1500</v>
      </c>
      <c r="J255" s="49">
        <v>0</v>
      </c>
      <c r="K255" s="49">
        <v>1349</v>
      </c>
      <c r="L255" s="51">
        <v>2849</v>
      </c>
      <c r="M255" s="52"/>
      <c r="N255" s="17">
        <v>4000</v>
      </c>
      <c r="O255" s="17">
        <v>4200</v>
      </c>
      <c r="P255" s="17">
        <v>4210</v>
      </c>
      <c r="Q255" s="15">
        <v>4212</v>
      </c>
      <c r="R255" s="24" t="s">
        <v>58</v>
      </c>
      <c r="S255" s="24" t="s">
        <v>213</v>
      </c>
      <c r="T255" s="24" t="s">
        <v>620</v>
      </c>
      <c r="U255" s="31" t="s">
        <v>62</v>
      </c>
      <c r="V255" s="31">
        <v>7930</v>
      </c>
      <c r="W255" s="32" t="s">
        <v>373</v>
      </c>
      <c r="X255" s="32" t="s">
        <v>68</v>
      </c>
      <c r="Y255" s="13" t="s">
        <v>69</v>
      </c>
      <c r="Z255" s="25" t="s">
        <v>374</v>
      </c>
    </row>
    <row r="256" spans="1:26" hidden="1" x14ac:dyDescent="0.35">
      <c r="A256" s="14">
        <v>4000</v>
      </c>
      <c r="B256" s="15">
        <v>4212</v>
      </c>
      <c r="C256" s="28" t="s">
        <v>271</v>
      </c>
      <c r="D256" s="16" t="s">
        <v>271</v>
      </c>
      <c r="E256" s="17" t="s">
        <v>50</v>
      </c>
      <c r="F256" s="26">
        <v>1</v>
      </c>
      <c r="G256" s="26"/>
      <c r="H256" s="48">
        <v>200</v>
      </c>
      <c r="I256" s="49">
        <v>0</v>
      </c>
      <c r="J256" s="49">
        <v>46800</v>
      </c>
      <c r="K256" s="49">
        <v>2698</v>
      </c>
      <c r="L256" s="51">
        <v>49498</v>
      </c>
      <c r="M256" s="52"/>
      <c r="N256" s="17">
        <v>4000</v>
      </c>
      <c r="O256" s="17">
        <v>4200</v>
      </c>
      <c r="P256" s="17">
        <v>4210</v>
      </c>
      <c r="Q256" s="15">
        <v>4212</v>
      </c>
      <c r="R256" s="24" t="s">
        <v>58</v>
      </c>
      <c r="S256" s="24">
        <v>7200</v>
      </c>
      <c r="T256" s="24" t="s">
        <v>619</v>
      </c>
      <c r="U256" s="31" t="s">
        <v>272</v>
      </c>
      <c r="V256" s="31">
        <v>7610</v>
      </c>
      <c r="W256" s="32" t="s">
        <v>373</v>
      </c>
      <c r="X256" s="32" t="s">
        <v>68</v>
      </c>
      <c r="Y256" s="13" t="s">
        <v>69</v>
      </c>
      <c r="Z256" s="25" t="s">
        <v>374</v>
      </c>
    </row>
    <row r="257" spans="1:26" hidden="1" x14ac:dyDescent="0.35">
      <c r="A257" s="14">
        <v>4000</v>
      </c>
      <c r="B257" s="15">
        <v>4212</v>
      </c>
      <c r="C257" s="28" t="s">
        <v>273</v>
      </c>
      <c r="D257" s="16" t="s">
        <v>274</v>
      </c>
      <c r="E257" s="17" t="s">
        <v>57</v>
      </c>
      <c r="F257" s="18"/>
      <c r="G257" s="62"/>
      <c r="H257" s="48">
        <v>100</v>
      </c>
      <c r="I257" s="49">
        <v>800</v>
      </c>
      <c r="J257" s="49">
        <v>0</v>
      </c>
      <c r="K257" s="49">
        <v>1349</v>
      </c>
      <c r="L257" s="51">
        <v>2149</v>
      </c>
      <c r="M257" s="52"/>
      <c r="N257" s="17">
        <v>4000</v>
      </c>
      <c r="O257" s="17">
        <v>4200</v>
      </c>
      <c r="P257" s="17">
        <v>4210</v>
      </c>
      <c r="Q257" s="15">
        <v>4212</v>
      </c>
      <c r="R257" s="24" t="s">
        <v>58</v>
      </c>
      <c r="S257" s="24" t="s">
        <v>213</v>
      </c>
      <c r="T257" s="24" t="s">
        <v>620</v>
      </c>
      <c r="U257" s="31" t="s">
        <v>63</v>
      </c>
      <c r="V257" s="31">
        <v>7821</v>
      </c>
      <c r="W257" s="32" t="s">
        <v>373</v>
      </c>
      <c r="X257" s="32" t="s">
        <v>68</v>
      </c>
      <c r="Y257" s="13" t="s">
        <v>69</v>
      </c>
      <c r="Z257" s="25" t="s">
        <v>374</v>
      </c>
    </row>
    <row r="258" spans="1:26" hidden="1" x14ac:dyDescent="0.35">
      <c r="A258" s="14">
        <v>4000</v>
      </c>
      <c r="B258" s="15">
        <v>4212</v>
      </c>
      <c r="C258" s="28" t="s">
        <v>275</v>
      </c>
      <c r="D258" s="16" t="s">
        <v>276</v>
      </c>
      <c r="E258" s="17" t="s">
        <v>57</v>
      </c>
      <c r="F258" s="18"/>
      <c r="G258" s="62"/>
      <c r="H258" s="48">
        <v>30</v>
      </c>
      <c r="I258" s="49">
        <v>390</v>
      </c>
      <c r="J258" s="49">
        <v>0</v>
      </c>
      <c r="K258" s="49">
        <v>404.7</v>
      </c>
      <c r="L258" s="51">
        <v>794.7</v>
      </c>
      <c r="M258" s="52"/>
      <c r="N258" s="17">
        <v>4000</v>
      </c>
      <c r="O258" s="17">
        <v>4200</v>
      </c>
      <c r="P258" s="17">
        <v>4210</v>
      </c>
      <c r="Q258" s="15">
        <v>4212</v>
      </c>
      <c r="R258" s="24" t="s">
        <v>58</v>
      </c>
      <c r="S258" s="24" t="s">
        <v>213</v>
      </c>
      <c r="T258" s="24" t="s">
        <v>620</v>
      </c>
      <c r="U258" s="31" t="s">
        <v>63</v>
      </c>
      <c r="V258" s="31">
        <v>7821</v>
      </c>
      <c r="W258" s="32" t="s">
        <v>373</v>
      </c>
      <c r="X258" s="32" t="s">
        <v>68</v>
      </c>
      <c r="Y258" s="13" t="s">
        <v>69</v>
      </c>
      <c r="Z258" s="25" t="s">
        <v>374</v>
      </c>
    </row>
    <row r="259" spans="1:26" hidden="1" x14ac:dyDescent="0.35">
      <c r="A259" s="14">
        <v>4000</v>
      </c>
      <c r="B259" s="15">
        <v>4212</v>
      </c>
      <c r="C259" s="28" t="s">
        <v>275</v>
      </c>
      <c r="D259" s="16" t="s">
        <v>276</v>
      </c>
      <c r="E259" s="17" t="s">
        <v>57</v>
      </c>
      <c r="F259" s="18"/>
      <c r="G259" s="62"/>
      <c r="H259" s="48">
        <v>150</v>
      </c>
      <c r="I259" s="49">
        <v>1950</v>
      </c>
      <c r="J259" s="49">
        <v>0</v>
      </c>
      <c r="K259" s="49">
        <v>2023.5</v>
      </c>
      <c r="L259" s="51">
        <v>3973.5</v>
      </c>
      <c r="M259" s="52"/>
      <c r="N259" s="17">
        <v>4000</v>
      </c>
      <c r="O259" s="17">
        <v>4200</v>
      </c>
      <c r="P259" s="17">
        <v>4210</v>
      </c>
      <c r="Q259" s="15">
        <v>4212</v>
      </c>
      <c r="R259" s="24" t="s">
        <v>58</v>
      </c>
      <c r="S259" s="24" t="s">
        <v>213</v>
      </c>
      <c r="T259" s="24" t="s">
        <v>620</v>
      </c>
      <c r="U259" s="31" t="s">
        <v>63</v>
      </c>
      <c r="V259" s="31">
        <v>7821</v>
      </c>
      <c r="W259" s="32" t="s">
        <v>373</v>
      </c>
      <c r="X259" s="32" t="s">
        <v>68</v>
      </c>
      <c r="Y259" s="13" t="s">
        <v>69</v>
      </c>
      <c r="Z259" s="25" t="s">
        <v>374</v>
      </c>
    </row>
    <row r="260" spans="1:26" hidden="1" x14ac:dyDescent="0.35">
      <c r="A260" s="14">
        <v>4000</v>
      </c>
      <c r="B260" s="15">
        <v>4212</v>
      </c>
      <c r="C260" s="28" t="s">
        <v>279</v>
      </c>
      <c r="D260" s="16" t="s">
        <v>280</v>
      </c>
      <c r="E260" s="17" t="s">
        <v>57</v>
      </c>
      <c r="F260" s="18"/>
      <c r="G260" s="62"/>
      <c r="H260" s="48">
        <v>1000</v>
      </c>
      <c r="I260" s="49">
        <v>6000</v>
      </c>
      <c r="J260" s="49">
        <v>0</v>
      </c>
      <c r="K260" s="49">
        <v>13490</v>
      </c>
      <c r="L260" s="51">
        <v>19490</v>
      </c>
      <c r="M260" s="52"/>
      <c r="N260" s="17">
        <v>4000</v>
      </c>
      <c r="O260" s="17">
        <v>4200</v>
      </c>
      <c r="P260" s="17">
        <v>4210</v>
      </c>
      <c r="Q260" s="15">
        <v>4212</v>
      </c>
      <c r="R260" s="24" t="s">
        <v>58</v>
      </c>
      <c r="S260" s="24" t="s">
        <v>213</v>
      </c>
      <c r="T260" s="24" t="s">
        <v>620</v>
      </c>
      <c r="U260" s="31" t="s">
        <v>63</v>
      </c>
      <c r="V260" s="31">
        <v>7821</v>
      </c>
      <c r="W260" s="32" t="s">
        <v>373</v>
      </c>
      <c r="X260" s="32" t="s">
        <v>68</v>
      </c>
      <c r="Y260" s="13" t="s">
        <v>69</v>
      </c>
      <c r="Z260" s="25" t="s">
        <v>374</v>
      </c>
    </row>
    <row r="261" spans="1:26" hidden="1" x14ac:dyDescent="0.35">
      <c r="A261" s="14">
        <v>4000</v>
      </c>
      <c r="B261" s="15">
        <v>4212</v>
      </c>
      <c r="C261" s="28" t="s">
        <v>279</v>
      </c>
      <c r="D261" s="16" t="s">
        <v>281</v>
      </c>
      <c r="E261" s="17" t="s">
        <v>57</v>
      </c>
      <c r="F261" s="18"/>
      <c r="G261" s="62"/>
      <c r="H261" s="48">
        <v>120</v>
      </c>
      <c r="I261" s="49">
        <v>720</v>
      </c>
      <c r="J261" s="49">
        <v>0</v>
      </c>
      <c r="K261" s="49">
        <v>1618.8</v>
      </c>
      <c r="L261" s="51">
        <v>2338.8000000000002</v>
      </c>
      <c r="M261" s="52"/>
      <c r="N261" s="17">
        <v>4000</v>
      </c>
      <c r="O261" s="17">
        <v>4200</v>
      </c>
      <c r="P261" s="17">
        <v>4210</v>
      </c>
      <c r="Q261" s="15">
        <v>4212</v>
      </c>
      <c r="R261" s="24" t="s">
        <v>58</v>
      </c>
      <c r="S261" s="24" t="s">
        <v>213</v>
      </c>
      <c r="T261" s="24" t="s">
        <v>620</v>
      </c>
      <c r="U261" s="31" t="s">
        <v>63</v>
      </c>
      <c r="V261" s="31">
        <v>7821</v>
      </c>
      <c r="W261" s="32" t="s">
        <v>373</v>
      </c>
      <c r="X261" s="32" t="s">
        <v>68</v>
      </c>
      <c r="Y261" s="13" t="s">
        <v>69</v>
      </c>
      <c r="Z261" s="25" t="s">
        <v>374</v>
      </c>
    </row>
    <row r="262" spans="1:26" hidden="1" x14ac:dyDescent="0.35">
      <c r="A262" s="14">
        <v>4000</v>
      </c>
      <c r="B262" s="15">
        <v>4212</v>
      </c>
      <c r="C262" s="28" t="s">
        <v>443</v>
      </c>
      <c r="D262" s="16" t="s">
        <v>283</v>
      </c>
      <c r="E262" s="17" t="s">
        <v>57</v>
      </c>
      <c r="F262" s="18"/>
      <c r="G262" s="62"/>
      <c r="H262" s="48">
        <v>450</v>
      </c>
      <c r="I262" s="49">
        <v>13500</v>
      </c>
      <c r="J262" s="49">
        <v>0</v>
      </c>
      <c r="K262" s="49">
        <v>6223.5</v>
      </c>
      <c r="L262" s="51">
        <v>19723.5</v>
      </c>
      <c r="M262" s="52"/>
      <c r="N262" s="17">
        <v>4000</v>
      </c>
      <c r="O262" s="17">
        <v>4200</v>
      </c>
      <c r="P262" s="17">
        <v>4210</v>
      </c>
      <c r="Q262" s="15">
        <v>4212</v>
      </c>
      <c r="R262" s="24" t="s">
        <v>58</v>
      </c>
      <c r="S262" s="24" t="s">
        <v>213</v>
      </c>
      <c r="T262" s="24" t="s">
        <v>620</v>
      </c>
      <c r="U262" s="31" t="s">
        <v>63</v>
      </c>
      <c r="V262" s="31">
        <v>7821</v>
      </c>
      <c r="W262" s="32" t="s">
        <v>373</v>
      </c>
      <c r="X262" s="32" t="s">
        <v>68</v>
      </c>
      <c r="Y262" s="13" t="s">
        <v>69</v>
      </c>
      <c r="Z262" s="25" t="s">
        <v>374</v>
      </c>
    </row>
    <row r="263" spans="1:26" hidden="1" x14ac:dyDescent="0.35">
      <c r="A263" s="14">
        <v>4000</v>
      </c>
      <c r="B263" s="15">
        <v>4212</v>
      </c>
      <c r="C263" s="28" t="s">
        <v>284</v>
      </c>
      <c r="D263" s="16" t="s">
        <v>284</v>
      </c>
      <c r="E263" s="17" t="s">
        <v>57</v>
      </c>
      <c r="F263" s="18"/>
      <c r="G263" s="62"/>
      <c r="H263" s="48">
        <v>24</v>
      </c>
      <c r="I263" s="49">
        <v>240</v>
      </c>
      <c r="J263" s="49">
        <v>0</v>
      </c>
      <c r="K263" s="49">
        <v>331.92</v>
      </c>
      <c r="L263" s="51">
        <v>571.91999999999996</v>
      </c>
      <c r="M263" s="52"/>
      <c r="N263" s="17">
        <v>4000</v>
      </c>
      <c r="O263" s="17">
        <v>4200</v>
      </c>
      <c r="P263" s="17">
        <v>4210</v>
      </c>
      <c r="Q263" s="15">
        <v>4212</v>
      </c>
      <c r="R263" s="24" t="s">
        <v>58</v>
      </c>
      <c r="S263" s="24" t="s">
        <v>213</v>
      </c>
      <c r="T263" s="24" t="s">
        <v>620</v>
      </c>
      <c r="U263" s="31" t="s">
        <v>63</v>
      </c>
      <c r="V263" s="31">
        <v>7821</v>
      </c>
      <c r="W263" s="32" t="s">
        <v>373</v>
      </c>
      <c r="X263" s="32" t="s">
        <v>68</v>
      </c>
      <c r="Y263" s="13" t="s">
        <v>69</v>
      </c>
      <c r="Z263" s="25" t="s">
        <v>374</v>
      </c>
    </row>
    <row r="264" spans="1:26" hidden="1" x14ac:dyDescent="0.35">
      <c r="A264" s="14">
        <v>4000</v>
      </c>
      <c r="B264" s="15">
        <v>4212</v>
      </c>
      <c r="C264" s="28" t="s">
        <v>285</v>
      </c>
      <c r="D264" s="16" t="s">
        <v>285</v>
      </c>
      <c r="E264" s="17" t="s">
        <v>57</v>
      </c>
      <c r="F264" s="18"/>
      <c r="G264" s="62"/>
      <c r="H264" s="48">
        <v>36</v>
      </c>
      <c r="I264" s="49">
        <v>1500</v>
      </c>
      <c r="J264" s="49">
        <v>0</v>
      </c>
      <c r="K264" s="49">
        <v>485.64</v>
      </c>
      <c r="L264" s="51">
        <v>1985.64</v>
      </c>
      <c r="M264" s="52"/>
      <c r="N264" s="17">
        <v>4000</v>
      </c>
      <c r="O264" s="17">
        <v>4200</v>
      </c>
      <c r="P264" s="17">
        <v>4210</v>
      </c>
      <c r="Q264" s="15">
        <v>4212</v>
      </c>
      <c r="R264" s="24" t="s">
        <v>58</v>
      </c>
      <c r="S264" s="24" t="s">
        <v>213</v>
      </c>
      <c r="T264" s="24" t="s">
        <v>620</v>
      </c>
      <c r="U264" s="31" t="s">
        <v>214</v>
      </c>
      <c r="V264" s="31">
        <v>7780</v>
      </c>
      <c r="W264" s="32" t="s">
        <v>373</v>
      </c>
      <c r="X264" s="32" t="s">
        <v>68</v>
      </c>
      <c r="Y264" s="13" t="s">
        <v>69</v>
      </c>
      <c r="Z264" s="25" t="s">
        <v>374</v>
      </c>
    </row>
    <row r="265" spans="1:26" hidden="1" x14ac:dyDescent="0.35">
      <c r="A265" s="14">
        <v>4000</v>
      </c>
      <c r="B265" s="15">
        <v>4212</v>
      </c>
      <c r="C265" s="28" t="s">
        <v>286</v>
      </c>
      <c r="D265" s="16" t="s">
        <v>286</v>
      </c>
      <c r="E265" s="17" t="s">
        <v>57</v>
      </c>
      <c r="F265" s="26">
        <v>40</v>
      </c>
      <c r="G265" s="26"/>
      <c r="H265" s="48">
        <v>40</v>
      </c>
      <c r="I265" s="49">
        <v>320</v>
      </c>
      <c r="J265" s="49">
        <v>0</v>
      </c>
      <c r="K265" s="49">
        <v>539.6</v>
      </c>
      <c r="L265" s="51">
        <v>859.6</v>
      </c>
      <c r="M265" s="52"/>
      <c r="N265" s="17">
        <v>4000</v>
      </c>
      <c r="O265" s="17">
        <v>4200</v>
      </c>
      <c r="P265" s="17">
        <v>4210</v>
      </c>
      <c r="Q265" s="15">
        <v>4212</v>
      </c>
      <c r="R265" s="24" t="s">
        <v>58</v>
      </c>
      <c r="S265" s="24" t="s">
        <v>213</v>
      </c>
      <c r="T265" s="24" t="s">
        <v>620</v>
      </c>
      <c r="U265" s="31" t="s">
        <v>63</v>
      </c>
      <c r="V265" s="31">
        <v>7829</v>
      </c>
      <c r="W265" s="32" t="s">
        <v>373</v>
      </c>
      <c r="X265" s="32" t="s">
        <v>68</v>
      </c>
      <c r="Y265" s="13" t="s">
        <v>69</v>
      </c>
      <c r="Z265" s="25" t="s">
        <v>374</v>
      </c>
    </row>
    <row r="266" spans="1:26" hidden="1" x14ac:dyDescent="0.35">
      <c r="A266" s="14">
        <v>4000</v>
      </c>
      <c r="B266" s="15">
        <v>4212</v>
      </c>
      <c r="C266" s="28" t="s">
        <v>287</v>
      </c>
      <c r="D266" s="16" t="s">
        <v>287</v>
      </c>
      <c r="E266" s="17" t="s">
        <v>57</v>
      </c>
      <c r="F266" s="26">
        <v>40</v>
      </c>
      <c r="G266" s="26"/>
      <c r="H266" s="48">
        <v>40</v>
      </c>
      <c r="I266" s="49">
        <v>520</v>
      </c>
      <c r="J266" s="49">
        <v>0</v>
      </c>
      <c r="K266" s="49">
        <v>539.6</v>
      </c>
      <c r="L266" s="51">
        <v>1059.5999999999999</v>
      </c>
      <c r="M266" s="52"/>
      <c r="N266" s="17">
        <v>4000</v>
      </c>
      <c r="O266" s="17">
        <v>4200</v>
      </c>
      <c r="P266" s="17">
        <v>4210</v>
      </c>
      <c r="Q266" s="15">
        <v>4212</v>
      </c>
      <c r="R266" s="24" t="s">
        <v>58</v>
      </c>
      <c r="S266" s="24" t="s">
        <v>213</v>
      </c>
      <c r="T266" s="24" t="s">
        <v>620</v>
      </c>
      <c r="U266" s="31" t="s">
        <v>63</v>
      </c>
      <c r="V266" s="31">
        <v>7829</v>
      </c>
      <c r="W266" s="32" t="s">
        <v>373</v>
      </c>
      <c r="X266" s="32" t="s">
        <v>68</v>
      </c>
      <c r="Y266" s="13" t="s">
        <v>69</v>
      </c>
      <c r="Z266" s="25" t="s">
        <v>374</v>
      </c>
    </row>
    <row r="267" spans="1:26" hidden="1" x14ac:dyDescent="0.35">
      <c r="A267" s="14">
        <v>4000</v>
      </c>
      <c r="B267" s="15">
        <v>4212</v>
      </c>
      <c r="C267" s="28" t="s">
        <v>289</v>
      </c>
      <c r="D267" s="16" t="s">
        <v>289</v>
      </c>
      <c r="E267" s="17" t="s">
        <v>57</v>
      </c>
      <c r="F267" s="26">
        <v>20</v>
      </c>
      <c r="G267" s="26"/>
      <c r="H267" s="48">
        <v>40</v>
      </c>
      <c r="I267" s="49">
        <v>720</v>
      </c>
      <c r="J267" s="49">
        <v>0</v>
      </c>
      <c r="K267" s="49">
        <v>539.6</v>
      </c>
      <c r="L267" s="51">
        <v>1259.5999999999999</v>
      </c>
      <c r="M267" s="52"/>
      <c r="N267" s="17">
        <v>4000</v>
      </c>
      <c r="O267" s="17">
        <v>4200</v>
      </c>
      <c r="P267" s="17">
        <v>4210</v>
      </c>
      <c r="Q267" s="15">
        <v>4212</v>
      </c>
      <c r="R267" s="24" t="s">
        <v>58</v>
      </c>
      <c r="S267" s="24" t="s">
        <v>213</v>
      </c>
      <c r="T267" s="24" t="s">
        <v>620</v>
      </c>
      <c r="U267" s="31" t="s">
        <v>63</v>
      </c>
      <c r="V267" s="31">
        <v>7829</v>
      </c>
      <c r="W267" s="32" t="s">
        <v>373</v>
      </c>
      <c r="X267" s="32" t="s">
        <v>68</v>
      </c>
      <c r="Y267" s="13" t="s">
        <v>69</v>
      </c>
      <c r="Z267" s="25" t="s">
        <v>374</v>
      </c>
    </row>
    <row r="268" spans="1:26" hidden="1" x14ac:dyDescent="0.35">
      <c r="A268" s="14">
        <v>4000</v>
      </c>
      <c r="B268" s="15">
        <v>4212</v>
      </c>
      <c r="C268" s="28" t="s">
        <v>290</v>
      </c>
      <c r="D268" s="16" t="s">
        <v>290</v>
      </c>
      <c r="E268" s="17" t="s">
        <v>57</v>
      </c>
      <c r="F268" s="26">
        <v>90</v>
      </c>
      <c r="G268" s="26"/>
      <c r="H268" s="48">
        <v>90</v>
      </c>
      <c r="I268" s="49">
        <v>540</v>
      </c>
      <c r="J268" s="49">
        <v>0</v>
      </c>
      <c r="K268" s="49">
        <v>1214.0999999999999</v>
      </c>
      <c r="L268" s="51">
        <v>1754.1</v>
      </c>
      <c r="M268" s="52"/>
      <c r="N268" s="17">
        <v>4000</v>
      </c>
      <c r="O268" s="17">
        <v>4200</v>
      </c>
      <c r="P268" s="17">
        <v>4210</v>
      </c>
      <c r="Q268" s="15">
        <v>4212</v>
      </c>
      <c r="R268" s="24" t="s">
        <v>58</v>
      </c>
      <c r="S268" s="24" t="s">
        <v>213</v>
      </c>
      <c r="T268" s="24" t="s">
        <v>620</v>
      </c>
      <c r="U268" s="31" t="s">
        <v>63</v>
      </c>
      <c r="V268" s="31">
        <v>7829</v>
      </c>
      <c r="W268" s="32" t="s">
        <v>373</v>
      </c>
      <c r="X268" s="32" t="s">
        <v>68</v>
      </c>
      <c r="Y268" s="13" t="s">
        <v>69</v>
      </c>
      <c r="Z268" s="25" t="s">
        <v>374</v>
      </c>
    </row>
    <row r="269" spans="1:26" hidden="1" x14ac:dyDescent="0.35">
      <c r="A269" s="14">
        <v>4000</v>
      </c>
      <c r="B269" s="15">
        <v>4212</v>
      </c>
      <c r="C269" s="28" t="s">
        <v>444</v>
      </c>
      <c r="D269" s="16" t="s">
        <v>444</v>
      </c>
      <c r="E269" s="17" t="s">
        <v>57</v>
      </c>
      <c r="F269" s="18"/>
      <c r="G269" s="62"/>
      <c r="H269" s="48">
        <v>410</v>
      </c>
      <c r="I269" s="49">
        <v>4269</v>
      </c>
      <c r="J269" s="49">
        <v>0</v>
      </c>
      <c r="K269" s="49">
        <v>6359.1</v>
      </c>
      <c r="L269" s="51">
        <v>10628.1</v>
      </c>
      <c r="M269" s="52"/>
      <c r="N269" s="17">
        <v>4000</v>
      </c>
      <c r="O269" s="17">
        <v>4200</v>
      </c>
      <c r="P269" s="17">
        <v>4210</v>
      </c>
      <c r="Q269" s="15">
        <v>4212</v>
      </c>
      <c r="R269" s="24" t="s">
        <v>58</v>
      </c>
      <c r="S269" s="24" t="s">
        <v>213</v>
      </c>
      <c r="T269" s="24" t="s">
        <v>620</v>
      </c>
      <c r="U269" s="31" t="s">
        <v>263</v>
      </c>
      <c r="V269" s="31">
        <v>7950</v>
      </c>
      <c r="W269" s="32" t="s">
        <v>373</v>
      </c>
      <c r="X269" s="32" t="s">
        <v>68</v>
      </c>
      <c r="Y269" s="13" t="s">
        <v>69</v>
      </c>
      <c r="Z269" s="25" t="s">
        <v>374</v>
      </c>
    </row>
    <row r="270" spans="1:26" hidden="1" x14ac:dyDescent="0.35">
      <c r="A270" s="14">
        <v>4000</v>
      </c>
      <c r="B270" s="15">
        <v>4212</v>
      </c>
      <c r="C270" s="28" t="s">
        <v>445</v>
      </c>
      <c r="D270" s="16" t="s">
        <v>445</v>
      </c>
      <c r="E270" s="17" t="s">
        <v>50</v>
      </c>
      <c r="F270" s="26">
        <v>30</v>
      </c>
      <c r="G270" s="26"/>
      <c r="H270" s="48">
        <v>30</v>
      </c>
      <c r="I270" s="49">
        <v>0</v>
      </c>
      <c r="J270" s="49">
        <v>2700</v>
      </c>
      <c r="K270" s="49">
        <v>404.7</v>
      </c>
      <c r="L270" s="51">
        <v>3104.7</v>
      </c>
      <c r="M270" s="52"/>
      <c r="N270" s="17">
        <v>4000</v>
      </c>
      <c r="O270" s="17">
        <v>4200</v>
      </c>
      <c r="P270" s="17">
        <v>4210</v>
      </c>
      <c r="Q270" s="15">
        <v>4212</v>
      </c>
      <c r="R270" s="24" t="s">
        <v>58</v>
      </c>
      <c r="S270" s="24">
        <v>7200</v>
      </c>
      <c r="T270" s="24" t="s">
        <v>619</v>
      </c>
      <c r="U270" s="31" t="s">
        <v>297</v>
      </c>
      <c r="V270" s="31">
        <v>7720</v>
      </c>
      <c r="W270" s="32" t="s">
        <v>373</v>
      </c>
      <c r="X270" s="32" t="s">
        <v>68</v>
      </c>
      <c r="Y270" s="13" t="s">
        <v>69</v>
      </c>
      <c r="Z270" s="25" t="s">
        <v>374</v>
      </c>
    </row>
    <row r="271" spans="1:26" hidden="1" x14ac:dyDescent="0.35">
      <c r="A271" s="14">
        <v>4000</v>
      </c>
      <c r="B271" s="15">
        <v>4212</v>
      </c>
      <c r="C271" s="28" t="s">
        <v>294</v>
      </c>
      <c r="D271" s="16" t="s">
        <v>294</v>
      </c>
      <c r="E271" s="17" t="s">
        <v>50</v>
      </c>
      <c r="F271" s="26">
        <v>8</v>
      </c>
      <c r="G271" s="26"/>
      <c r="H271" s="48">
        <v>8</v>
      </c>
      <c r="I271" s="49">
        <v>0</v>
      </c>
      <c r="J271" s="49">
        <v>1864.8</v>
      </c>
      <c r="K271" s="49">
        <v>107.92</v>
      </c>
      <c r="L271" s="51">
        <v>1972.72</v>
      </c>
      <c r="M271" s="52"/>
      <c r="N271" s="17">
        <v>4000</v>
      </c>
      <c r="O271" s="17">
        <v>4200</v>
      </c>
      <c r="P271" s="17">
        <v>4210</v>
      </c>
      <c r="Q271" s="15">
        <v>4212</v>
      </c>
      <c r="R271" s="24" t="s">
        <v>58</v>
      </c>
      <c r="S271" s="24">
        <v>7200</v>
      </c>
      <c r="T271" s="24" t="s">
        <v>619</v>
      </c>
      <c r="U271" s="31" t="s">
        <v>295</v>
      </c>
      <c r="V271" s="31">
        <v>7790</v>
      </c>
      <c r="W271" s="32" t="s">
        <v>373</v>
      </c>
      <c r="X271" s="32" t="s">
        <v>68</v>
      </c>
      <c r="Y271" s="13" t="s">
        <v>69</v>
      </c>
      <c r="Z271" s="25" t="s">
        <v>374</v>
      </c>
    </row>
    <row r="272" spans="1:26" hidden="1" x14ac:dyDescent="0.35">
      <c r="A272" s="14">
        <v>4000</v>
      </c>
      <c r="B272" s="15">
        <v>4212</v>
      </c>
      <c r="C272" s="28" t="s">
        <v>304</v>
      </c>
      <c r="D272" s="16" t="s">
        <v>305</v>
      </c>
      <c r="E272" s="17" t="s">
        <v>50</v>
      </c>
      <c r="F272" s="26">
        <v>1</v>
      </c>
      <c r="G272" s="26"/>
      <c r="H272" s="48">
        <v>250</v>
      </c>
      <c r="I272" s="49">
        <v>0</v>
      </c>
      <c r="J272" s="49">
        <v>5910.3</v>
      </c>
      <c r="K272" s="49">
        <v>3372.5</v>
      </c>
      <c r="L272" s="51">
        <v>9282.7999999999993</v>
      </c>
      <c r="M272" s="52"/>
      <c r="N272" s="17">
        <v>4000</v>
      </c>
      <c r="O272" s="17">
        <v>4200</v>
      </c>
      <c r="P272" s="17">
        <v>4210</v>
      </c>
      <c r="Q272" s="15">
        <v>4212</v>
      </c>
      <c r="R272" s="24" t="s">
        <v>58</v>
      </c>
      <c r="S272" s="24">
        <v>7200</v>
      </c>
      <c r="T272" s="24" t="s">
        <v>619</v>
      </c>
      <c r="U272" s="31" t="s">
        <v>306</v>
      </c>
      <c r="V272" s="31">
        <v>7134</v>
      </c>
      <c r="W272" s="32" t="s">
        <v>373</v>
      </c>
      <c r="X272" s="32" t="s">
        <v>68</v>
      </c>
      <c r="Y272" s="13" t="s">
        <v>69</v>
      </c>
      <c r="Z272" s="25" t="s">
        <v>374</v>
      </c>
    </row>
    <row r="273" spans="1:26" hidden="1" x14ac:dyDescent="0.35">
      <c r="A273" s="14">
        <v>4000</v>
      </c>
      <c r="B273" s="15">
        <v>4212</v>
      </c>
      <c r="C273" s="28" t="s">
        <v>307</v>
      </c>
      <c r="D273" s="16" t="s">
        <v>308</v>
      </c>
      <c r="E273" s="17" t="s">
        <v>50</v>
      </c>
      <c r="F273" s="26">
        <v>1</v>
      </c>
      <c r="G273" s="26"/>
      <c r="H273" s="48">
        <v>150</v>
      </c>
      <c r="I273" s="49">
        <v>0</v>
      </c>
      <c r="J273" s="49">
        <v>5644.8</v>
      </c>
      <c r="K273" s="49">
        <v>2023.5</v>
      </c>
      <c r="L273" s="51">
        <v>7668.3</v>
      </c>
      <c r="M273" s="52"/>
      <c r="N273" s="17">
        <v>4000</v>
      </c>
      <c r="O273" s="17">
        <v>4200</v>
      </c>
      <c r="P273" s="17">
        <v>4210</v>
      </c>
      <c r="Q273" s="15">
        <v>4212</v>
      </c>
      <c r="R273" s="24" t="s">
        <v>58</v>
      </c>
      <c r="S273" s="24">
        <v>7200</v>
      </c>
      <c r="T273" s="24" t="s">
        <v>619</v>
      </c>
      <c r="U273" s="31" t="s">
        <v>60</v>
      </c>
      <c r="V273" s="31">
        <v>7212</v>
      </c>
      <c r="W273" s="32" t="s">
        <v>373</v>
      </c>
      <c r="X273" s="32" t="s">
        <v>68</v>
      </c>
      <c r="Y273" s="13" t="s">
        <v>69</v>
      </c>
      <c r="Z273" s="25" t="s">
        <v>374</v>
      </c>
    </row>
    <row r="274" spans="1:26" hidden="1" x14ac:dyDescent="0.35">
      <c r="A274" s="14">
        <v>4000</v>
      </c>
      <c r="B274" s="15">
        <v>4212</v>
      </c>
      <c r="C274" s="28" t="s">
        <v>311</v>
      </c>
      <c r="D274" s="16" t="s">
        <v>311</v>
      </c>
      <c r="E274" s="17" t="s">
        <v>50</v>
      </c>
      <c r="F274" s="26">
        <v>30</v>
      </c>
      <c r="G274" s="26"/>
      <c r="H274" s="48">
        <v>150</v>
      </c>
      <c r="I274" s="49">
        <v>0</v>
      </c>
      <c r="J274" s="49">
        <v>4050</v>
      </c>
      <c r="K274" s="49">
        <v>2023.5</v>
      </c>
      <c r="L274" s="51">
        <v>6073.5</v>
      </c>
      <c r="M274" s="52"/>
      <c r="N274" s="17">
        <v>4000</v>
      </c>
      <c r="O274" s="17">
        <v>4200</v>
      </c>
      <c r="P274" s="17">
        <v>4210</v>
      </c>
      <c r="Q274" s="15">
        <v>4212</v>
      </c>
      <c r="R274" s="24" t="s">
        <v>58</v>
      </c>
      <c r="S274" s="24">
        <v>7200</v>
      </c>
      <c r="T274" s="24" t="s">
        <v>619</v>
      </c>
      <c r="U274" s="31" t="s">
        <v>310</v>
      </c>
      <c r="V274" s="31">
        <v>7710</v>
      </c>
      <c r="W274" s="32" t="s">
        <v>373</v>
      </c>
      <c r="X274" s="32" t="s">
        <v>68</v>
      </c>
      <c r="Y274" s="13" t="s">
        <v>69</v>
      </c>
      <c r="Z274" s="25" t="s">
        <v>374</v>
      </c>
    </row>
    <row r="275" spans="1:26" hidden="1" x14ac:dyDescent="0.35">
      <c r="A275" s="14">
        <v>4000</v>
      </c>
      <c r="B275" s="15">
        <v>4212</v>
      </c>
      <c r="C275" s="28" t="s">
        <v>314</v>
      </c>
      <c r="D275" s="16" t="s">
        <v>314</v>
      </c>
      <c r="E275" s="17" t="s">
        <v>50</v>
      </c>
      <c r="F275" s="26">
        <v>10</v>
      </c>
      <c r="G275" s="26"/>
      <c r="H275" s="48">
        <v>10</v>
      </c>
      <c r="I275" s="49">
        <v>0</v>
      </c>
      <c r="J275" s="49">
        <v>900</v>
      </c>
      <c r="K275" s="49">
        <v>134.9</v>
      </c>
      <c r="L275" s="51">
        <v>1034.9000000000001</v>
      </c>
      <c r="M275" s="52"/>
      <c r="N275" s="17">
        <v>4000</v>
      </c>
      <c r="O275" s="17">
        <v>4200</v>
      </c>
      <c r="P275" s="17">
        <v>4210</v>
      </c>
      <c r="Q275" s="15">
        <v>4212</v>
      </c>
      <c r="R275" s="24" t="s">
        <v>58</v>
      </c>
      <c r="S275" s="24">
        <v>7200</v>
      </c>
      <c r="T275" s="24" t="s">
        <v>619</v>
      </c>
      <c r="U275" s="31" t="s">
        <v>310</v>
      </c>
      <c r="V275" s="31">
        <v>7710</v>
      </c>
      <c r="W275" s="32" t="s">
        <v>373</v>
      </c>
      <c r="X275" s="32" t="s">
        <v>68</v>
      </c>
      <c r="Y275" s="13" t="s">
        <v>69</v>
      </c>
      <c r="Z275" s="25" t="s">
        <v>374</v>
      </c>
    </row>
    <row r="276" spans="1:26" hidden="1" x14ac:dyDescent="0.35">
      <c r="A276" s="14">
        <v>4000</v>
      </c>
      <c r="B276" s="15">
        <v>4212</v>
      </c>
      <c r="C276" s="28" t="s">
        <v>321</v>
      </c>
      <c r="D276" s="16" t="s">
        <v>321</v>
      </c>
      <c r="E276" s="17" t="s">
        <v>50</v>
      </c>
      <c r="F276" s="26">
        <v>8</v>
      </c>
      <c r="G276" s="26"/>
      <c r="H276" s="48">
        <v>8</v>
      </c>
      <c r="I276" s="49">
        <v>0</v>
      </c>
      <c r="J276" s="49">
        <v>1440</v>
      </c>
      <c r="K276" s="49">
        <v>107.92</v>
      </c>
      <c r="L276" s="51">
        <v>1547.92</v>
      </c>
      <c r="M276" s="52"/>
      <c r="N276" s="17">
        <v>4000</v>
      </c>
      <c r="O276" s="17">
        <v>4200</v>
      </c>
      <c r="P276" s="17">
        <v>4210</v>
      </c>
      <c r="Q276" s="15">
        <v>4212</v>
      </c>
      <c r="R276" s="24" t="s">
        <v>58</v>
      </c>
      <c r="S276" s="24">
        <v>7200</v>
      </c>
      <c r="T276" s="24" t="s">
        <v>619</v>
      </c>
      <c r="U276" s="31" t="s">
        <v>310</v>
      </c>
      <c r="V276" s="31">
        <v>7710</v>
      </c>
      <c r="W276" s="32" t="s">
        <v>373</v>
      </c>
      <c r="X276" s="32" t="s">
        <v>68</v>
      </c>
      <c r="Y276" s="13" t="s">
        <v>69</v>
      </c>
      <c r="Z276" s="25" t="s">
        <v>374</v>
      </c>
    </row>
    <row r="277" spans="1:26" hidden="1" x14ac:dyDescent="0.35">
      <c r="A277" s="14">
        <v>4000</v>
      </c>
      <c r="B277" s="15">
        <v>4212</v>
      </c>
      <c r="C277" s="28" t="s">
        <v>324</v>
      </c>
      <c r="D277" s="16" t="s">
        <v>324</v>
      </c>
      <c r="E277" s="17" t="s">
        <v>50</v>
      </c>
      <c r="F277" s="26">
        <v>20</v>
      </c>
      <c r="G277" s="26"/>
      <c r="H277" s="48">
        <v>20</v>
      </c>
      <c r="I277" s="49">
        <v>0</v>
      </c>
      <c r="J277" s="49">
        <v>3600</v>
      </c>
      <c r="K277" s="49">
        <v>269.8</v>
      </c>
      <c r="L277" s="51">
        <v>3869.8</v>
      </c>
      <c r="M277" s="52"/>
      <c r="N277" s="17">
        <v>4000</v>
      </c>
      <c r="O277" s="17">
        <v>4200</v>
      </c>
      <c r="P277" s="17">
        <v>4210</v>
      </c>
      <c r="Q277" s="15">
        <v>4212</v>
      </c>
      <c r="R277" s="24" t="s">
        <v>58</v>
      </c>
      <c r="S277" s="24">
        <v>7200</v>
      </c>
      <c r="T277" s="24" t="s">
        <v>619</v>
      </c>
      <c r="U277" s="31" t="s">
        <v>310</v>
      </c>
      <c r="V277" s="31">
        <v>7710</v>
      </c>
      <c r="W277" s="32" t="s">
        <v>373</v>
      </c>
      <c r="X277" s="32" t="s">
        <v>68</v>
      </c>
      <c r="Y277" s="13" t="s">
        <v>69</v>
      </c>
      <c r="Z277" s="25" t="s">
        <v>374</v>
      </c>
    </row>
    <row r="278" spans="1:26" x14ac:dyDescent="0.35">
      <c r="A278" s="14">
        <v>4000</v>
      </c>
      <c r="B278" s="15">
        <v>4212</v>
      </c>
      <c r="C278" s="28" t="s">
        <v>325</v>
      </c>
      <c r="D278" s="16" t="s">
        <v>325</v>
      </c>
      <c r="E278" s="33" t="s">
        <v>57</v>
      </c>
      <c r="F278" s="18"/>
      <c r="G278" s="62"/>
      <c r="H278" s="48">
        <v>16</v>
      </c>
      <c r="I278" s="49">
        <v>0</v>
      </c>
      <c r="J278" s="49">
        <v>0</v>
      </c>
      <c r="K278" s="49">
        <v>112.8</v>
      </c>
      <c r="L278" s="51">
        <v>112.8</v>
      </c>
      <c r="M278" s="52"/>
      <c r="N278" s="17">
        <v>4000</v>
      </c>
      <c r="O278" s="17">
        <v>4200</v>
      </c>
      <c r="P278" s="17">
        <v>4210</v>
      </c>
      <c r="Q278" s="15">
        <v>4212</v>
      </c>
      <c r="R278" s="24"/>
      <c r="S278" s="31">
        <v>6100</v>
      </c>
      <c r="T278" s="31" t="s">
        <v>627</v>
      </c>
      <c r="U278" s="31"/>
      <c r="V278" s="31">
        <v>7281</v>
      </c>
      <c r="W278" s="32" t="s">
        <v>373</v>
      </c>
      <c r="X278" s="32" t="s">
        <v>68</v>
      </c>
      <c r="Y278" s="13" t="s">
        <v>69</v>
      </c>
      <c r="Z278" s="25" t="s">
        <v>374</v>
      </c>
    </row>
    <row r="279" spans="1:26" hidden="1" x14ac:dyDescent="0.35">
      <c r="A279" s="14">
        <v>4000</v>
      </c>
      <c r="B279" s="15">
        <v>4212</v>
      </c>
      <c r="C279" s="28" t="s">
        <v>328</v>
      </c>
      <c r="D279" s="16" t="s">
        <v>328</v>
      </c>
      <c r="E279" s="17" t="s">
        <v>50</v>
      </c>
      <c r="F279" s="18">
        <v>2</v>
      </c>
      <c r="G279" s="18"/>
      <c r="H279" s="19">
        <v>30</v>
      </c>
      <c r="I279" s="20">
        <v>0</v>
      </c>
      <c r="J279" s="20">
        <v>1551.6</v>
      </c>
      <c r="K279" s="20">
        <v>404.7</v>
      </c>
      <c r="L279" s="22">
        <v>1956.3</v>
      </c>
      <c r="M279" s="23"/>
      <c r="N279" s="17">
        <v>4000</v>
      </c>
      <c r="O279" s="17">
        <v>4200</v>
      </c>
      <c r="P279" s="17">
        <v>4210</v>
      </c>
      <c r="Q279" s="15">
        <v>4212</v>
      </c>
      <c r="R279" s="24" t="s">
        <v>58</v>
      </c>
      <c r="S279" s="24">
        <v>7200</v>
      </c>
      <c r="T279" s="24" t="s">
        <v>619</v>
      </c>
      <c r="U279" s="31" t="s">
        <v>59</v>
      </c>
      <c r="V279" s="31">
        <v>7260</v>
      </c>
      <c r="W279" s="32" t="s">
        <v>373</v>
      </c>
      <c r="X279" s="32" t="s">
        <v>68</v>
      </c>
      <c r="Y279" s="13" t="s">
        <v>69</v>
      </c>
      <c r="Z279" s="25" t="s">
        <v>374</v>
      </c>
    </row>
    <row r="280" spans="1:26" hidden="1" x14ac:dyDescent="0.35">
      <c r="A280" s="14">
        <v>4000</v>
      </c>
      <c r="B280" s="15">
        <v>4212</v>
      </c>
      <c r="C280" s="28" t="s">
        <v>328</v>
      </c>
      <c r="D280" s="16" t="s">
        <v>328</v>
      </c>
      <c r="E280" s="17" t="s">
        <v>50</v>
      </c>
      <c r="F280" s="18">
        <v>6</v>
      </c>
      <c r="G280" s="18"/>
      <c r="H280" s="19">
        <v>270</v>
      </c>
      <c r="I280" s="20">
        <v>0</v>
      </c>
      <c r="J280" s="20">
        <v>4654.8</v>
      </c>
      <c r="K280" s="20">
        <v>3642.3</v>
      </c>
      <c r="L280" s="22">
        <v>8297.1</v>
      </c>
      <c r="M280" s="23"/>
      <c r="N280" s="17">
        <v>4000</v>
      </c>
      <c r="O280" s="17">
        <v>4200</v>
      </c>
      <c r="P280" s="17">
        <v>4210</v>
      </c>
      <c r="Q280" s="15">
        <v>4212</v>
      </c>
      <c r="R280" s="24" t="s">
        <v>58</v>
      </c>
      <c r="S280" s="24">
        <v>7200</v>
      </c>
      <c r="T280" s="24" t="s">
        <v>619</v>
      </c>
      <c r="U280" s="31" t="s">
        <v>59</v>
      </c>
      <c r="V280" s="31">
        <v>7260</v>
      </c>
      <c r="W280" s="32" t="s">
        <v>373</v>
      </c>
      <c r="X280" s="32" t="s">
        <v>68</v>
      </c>
      <c r="Y280" s="13" t="s">
        <v>69</v>
      </c>
      <c r="Z280" s="25" t="s">
        <v>374</v>
      </c>
    </row>
    <row r="281" spans="1:26" hidden="1" x14ac:dyDescent="0.35">
      <c r="A281" s="14">
        <v>4000</v>
      </c>
      <c r="B281" s="15">
        <v>4212</v>
      </c>
      <c r="C281" s="28" t="s">
        <v>329</v>
      </c>
      <c r="D281" s="16" t="s">
        <v>329</v>
      </c>
      <c r="E281" s="17" t="s">
        <v>50</v>
      </c>
      <c r="F281" s="18">
        <v>2</v>
      </c>
      <c r="G281" s="18"/>
      <c r="H281" s="19">
        <v>90</v>
      </c>
      <c r="I281" s="20">
        <v>0</v>
      </c>
      <c r="J281" s="20">
        <v>1620</v>
      </c>
      <c r="K281" s="20">
        <v>1214.0999999999999</v>
      </c>
      <c r="L281" s="22">
        <v>2834.1</v>
      </c>
      <c r="M281" s="23"/>
      <c r="N281" s="17">
        <v>4000</v>
      </c>
      <c r="O281" s="17">
        <v>4200</v>
      </c>
      <c r="P281" s="17">
        <v>4210</v>
      </c>
      <c r="Q281" s="15">
        <v>4212</v>
      </c>
      <c r="R281" s="24" t="s">
        <v>58</v>
      </c>
      <c r="S281" s="24">
        <v>7200</v>
      </c>
      <c r="T281" s="24" t="s">
        <v>619</v>
      </c>
      <c r="U281" s="31" t="s">
        <v>59</v>
      </c>
      <c r="V281" s="31">
        <v>7260</v>
      </c>
      <c r="W281" s="32" t="s">
        <v>373</v>
      </c>
      <c r="X281" s="32" t="s">
        <v>68</v>
      </c>
      <c r="Y281" s="13" t="s">
        <v>69</v>
      </c>
      <c r="Z281" s="25" t="s">
        <v>374</v>
      </c>
    </row>
    <row r="282" spans="1:26" hidden="1" x14ac:dyDescent="0.35">
      <c r="A282" s="46">
        <v>4000</v>
      </c>
      <c r="B282" s="33">
        <v>4212</v>
      </c>
      <c r="C282" s="34" t="s">
        <v>446</v>
      </c>
      <c r="D282" s="47"/>
      <c r="E282" s="33" t="s">
        <v>50</v>
      </c>
      <c r="F282" s="18">
        <v>1</v>
      </c>
      <c r="G282" s="18"/>
      <c r="H282" s="19">
        <v>150</v>
      </c>
      <c r="I282" s="20">
        <v>0</v>
      </c>
      <c r="J282" s="20">
        <v>6300</v>
      </c>
      <c r="K282" s="20">
        <v>2023.5</v>
      </c>
      <c r="L282" s="22">
        <v>8323.5</v>
      </c>
      <c r="M282" s="23"/>
      <c r="N282" s="17">
        <v>4000</v>
      </c>
      <c r="O282" s="17">
        <v>4200</v>
      </c>
      <c r="P282" s="17">
        <v>4210</v>
      </c>
      <c r="Q282" s="14">
        <v>4212</v>
      </c>
      <c r="R282" s="24" t="s">
        <v>58</v>
      </c>
      <c r="S282" s="24">
        <v>7200</v>
      </c>
      <c r="T282" s="24" t="s">
        <v>619</v>
      </c>
      <c r="U282" s="31" t="s">
        <v>59</v>
      </c>
      <c r="V282" s="31">
        <v>7260</v>
      </c>
      <c r="W282" s="32" t="s">
        <v>373</v>
      </c>
      <c r="X282" s="32" t="s">
        <v>68</v>
      </c>
      <c r="Y282" s="13" t="s">
        <v>69</v>
      </c>
      <c r="Z282" s="25" t="s">
        <v>374</v>
      </c>
    </row>
    <row r="283" spans="1:26" hidden="1" x14ac:dyDescent="0.35">
      <c r="A283" s="46">
        <v>4000</v>
      </c>
      <c r="B283" s="33">
        <v>4212</v>
      </c>
      <c r="C283" s="34" t="s">
        <v>447</v>
      </c>
      <c r="D283" s="34" t="s">
        <v>346</v>
      </c>
      <c r="E283" s="33" t="s">
        <v>50</v>
      </c>
      <c r="F283" s="26"/>
      <c r="G283" s="26"/>
      <c r="H283" s="19">
        <v>7.5</v>
      </c>
      <c r="I283" s="20">
        <v>0</v>
      </c>
      <c r="J283" s="20">
        <v>60</v>
      </c>
      <c r="K283" s="21">
        <v>101.175</v>
      </c>
      <c r="L283" s="22">
        <v>161.17500000000001</v>
      </c>
      <c r="M283" s="23"/>
      <c r="N283" s="17">
        <v>4000</v>
      </c>
      <c r="O283" s="17">
        <v>4200</v>
      </c>
      <c r="P283" s="17">
        <v>4210</v>
      </c>
      <c r="Q283" s="14">
        <v>4212</v>
      </c>
      <c r="R283" s="24" t="s">
        <v>340</v>
      </c>
      <c r="S283" s="24" t="s">
        <v>341</v>
      </c>
      <c r="T283" s="24" t="s">
        <v>621</v>
      </c>
      <c r="U283" s="31" t="s">
        <v>342</v>
      </c>
      <c r="V283" s="31">
        <v>8610</v>
      </c>
      <c r="W283" s="13" t="s">
        <v>373</v>
      </c>
      <c r="X283" s="13" t="s">
        <v>68</v>
      </c>
      <c r="Y283" s="13" t="s">
        <v>69</v>
      </c>
      <c r="Z283" s="13" t="s">
        <v>374</v>
      </c>
    </row>
    <row r="284" spans="1:26" hidden="1" x14ac:dyDescent="0.35">
      <c r="A284" s="46">
        <v>4000</v>
      </c>
      <c r="B284" s="33">
        <v>4212</v>
      </c>
      <c r="C284" s="34" t="s">
        <v>448</v>
      </c>
      <c r="D284" s="34" t="s">
        <v>449</v>
      </c>
      <c r="E284" s="33" t="s">
        <v>50</v>
      </c>
      <c r="F284" s="26"/>
      <c r="G284" s="26"/>
      <c r="H284" s="19">
        <v>22.5</v>
      </c>
      <c r="I284" s="20">
        <v>0</v>
      </c>
      <c r="J284" s="20">
        <v>150</v>
      </c>
      <c r="K284" s="21">
        <v>303.52499999999998</v>
      </c>
      <c r="L284" s="22">
        <v>453.52499999999998</v>
      </c>
      <c r="M284" s="23"/>
      <c r="N284" s="17">
        <v>4000</v>
      </c>
      <c r="O284" s="17">
        <v>4200</v>
      </c>
      <c r="P284" s="17">
        <v>4210</v>
      </c>
      <c r="Q284" s="14">
        <v>4212</v>
      </c>
      <c r="R284" s="24" t="s">
        <v>340</v>
      </c>
      <c r="S284" s="24" t="s">
        <v>341</v>
      </c>
      <c r="T284" s="24" t="s">
        <v>621</v>
      </c>
      <c r="U284" s="31" t="s">
        <v>342</v>
      </c>
      <c r="V284" s="31">
        <v>8610</v>
      </c>
      <c r="W284" s="13" t="s">
        <v>373</v>
      </c>
      <c r="X284" s="13" t="s">
        <v>68</v>
      </c>
      <c r="Y284" s="13" t="s">
        <v>69</v>
      </c>
      <c r="Z284" s="13" t="s">
        <v>374</v>
      </c>
    </row>
    <row r="285" spans="1:26" hidden="1" x14ac:dyDescent="0.35">
      <c r="A285" s="46">
        <v>4000</v>
      </c>
      <c r="B285" s="33">
        <v>4212</v>
      </c>
      <c r="C285" s="34" t="s">
        <v>450</v>
      </c>
      <c r="D285" s="34" t="s">
        <v>451</v>
      </c>
      <c r="E285" s="33" t="s">
        <v>50</v>
      </c>
      <c r="F285" s="18">
        <v>2</v>
      </c>
      <c r="G285" s="18"/>
      <c r="H285" s="19">
        <v>36</v>
      </c>
      <c r="I285" s="20">
        <v>0</v>
      </c>
      <c r="J285" s="20">
        <v>3600</v>
      </c>
      <c r="K285" s="21">
        <v>497.88</v>
      </c>
      <c r="L285" s="22">
        <v>4097.88</v>
      </c>
      <c r="M285" s="23"/>
      <c r="N285" s="17">
        <v>4000</v>
      </c>
      <c r="O285" s="17">
        <v>4200</v>
      </c>
      <c r="P285" s="17">
        <v>4210</v>
      </c>
      <c r="Q285" s="14">
        <v>4212</v>
      </c>
      <c r="R285" s="24" t="s">
        <v>340</v>
      </c>
      <c r="S285" s="24" t="s">
        <v>341</v>
      </c>
      <c r="T285" s="24" t="s">
        <v>621</v>
      </c>
      <c r="U285" s="31" t="s">
        <v>342</v>
      </c>
      <c r="V285" s="31">
        <v>8610</v>
      </c>
      <c r="W285" s="13" t="s">
        <v>373</v>
      </c>
      <c r="X285" s="13" t="s">
        <v>68</v>
      </c>
      <c r="Y285" s="13" t="s">
        <v>69</v>
      </c>
      <c r="Z285" s="13" t="s">
        <v>374</v>
      </c>
    </row>
    <row r="286" spans="1:26" hidden="1" x14ac:dyDescent="0.35">
      <c r="A286" s="46">
        <v>4000</v>
      </c>
      <c r="B286" s="33">
        <v>4212</v>
      </c>
      <c r="C286" s="34" t="s">
        <v>347</v>
      </c>
      <c r="D286" s="34" t="s">
        <v>348</v>
      </c>
      <c r="E286" s="33" t="s">
        <v>50</v>
      </c>
      <c r="F286" s="18">
        <v>1</v>
      </c>
      <c r="G286" s="18"/>
      <c r="H286" s="19">
        <v>30</v>
      </c>
      <c r="I286" s="20">
        <v>0</v>
      </c>
      <c r="J286" s="20">
        <v>2450</v>
      </c>
      <c r="K286" s="21">
        <v>414.9</v>
      </c>
      <c r="L286" s="22">
        <v>2864.9</v>
      </c>
      <c r="M286" s="23"/>
      <c r="N286" s="17">
        <v>4000</v>
      </c>
      <c r="O286" s="17">
        <v>4200</v>
      </c>
      <c r="P286" s="17">
        <v>4210</v>
      </c>
      <c r="Q286" s="14">
        <v>4212</v>
      </c>
      <c r="R286" s="24" t="s">
        <v>340</v>
      </c>
      <c r="S286" s="24" t="s">
        <v>341</v>
      </c>
      <c r="T286" s="24" t="s">
        <v>621</v>
      </c>
      <c r="U286" s="31" t="s">
        <v>342</v>
      </c>
      <c r="V286" s="31">
        <v>8610</v>
      </c>
      <c r="W286" s="13" t="s">
        <v>373</v>
      </c>
      <c r="X286" s="13" t="s">
        <v>68</v>
      </c>
      <c r="Y286" s="13" t="s">
        <v>69</v>
      </c>
      <c r="Z286" s="13" t="s">
        <v>374</v>
      </c>
    </row>
    <row r="287" spans="1:26" hidden="1" x14ac:dyDescent="0.35">
      <c r="A287" s="46">
        <v>4000</v>
      </c>
      <c r="B287" s="33">
        <v>4212</v>
      </c>
      <c r="C287" s="34" t="s">
        <v>350</v>
      </c>
      <c r="D287" s="34" t="s">
        <v>351</v>
      </c>
      <c r="E287" s="33" t="s">
        <v>50</v>
      </c>
      <c r="F287" s="18">
        <v>11</v>
      </c>
      <c r="G287" s="18"/>
      <c r="H287" s="19">
        <v>165</v>
      </c>
      <c r="I287" s="20">
        <v>0</v>
      </c>
      <c r="J287" s="20">
        <v>5500</v>
      </c>
      <c r="K287" s="21">
        <v>2281.9499999999998</v>
      </c>
      <c r="L287" s="22">
        <v>7781.95</v>
      </c>
      <c r="M287" s="23"/>
      <c r="N287" s="17">
        <v>4000</v>
      </c>
      <c r="O287" s="17">
        <v>4200</v>
      </c>
      <c r="P287" s="17">
        <v>4210</v>
      </c>
      <c r="Q287" s="14">
        <v>4212</v>
      </c>
      <c r="R287" s="24" t="s">
        <v>340</v>
      </c>
      <c r="S287" s="24" t="s">
        <v>341</v>
      </c>
      <c r="T287" s="24" t="s">
        <v>621</v>
      </c>
      <c r="U287" s="31" t="s">
        <v>342</v>
      </c>
      <c r="V287" s="31">
        <v>8610</v>
      </c>
      <c r="W287" s="13" t="s">
        <v>373</v>
      </c>
      <c r="X287" s="13" t="s">
        <v>68</v>
      </c>
      <c r="Y287" s="13" t="s">
        <v>69</v>
      </c>
      <c r="Z287" s="13" t="s">
        <v>374</v>
      </c>
    </row>
    <row r="288" spans="1:26" hidden="1" x14ac:dyDescent="0.35">
      <c r="A288" s="46">
        <v>4000</v>
      </c>
      <c r="B288" s="33">
        <v>4212</v>
      </c>
      <c r="C288" s="34" t="s">
        <v>352</v>
      </c>
      <c r="D288" s="34" t="s">
        <v>353</v>
      </c>
      <c r="E288" s="33" t="s">
        <v>50</v>
      </c>
      <c r="F288" s="18">
        <v>2</v>
      </c>
      <c r="G288" s="18"/>
      <c r="H288" s="19">
        <v>30</v>
      </c>
      <c r="I288" s="20">
        <v>0</v>
      </c>
      <c r="J288" s="20">
        <v>1600</v>
      </c>
      <c r="K288" s="21">
        <v>414.9</v>
      </c>
      <c r="L288" s="22">
        <v>2014.9</v>
      </c>
      <c r="M288" s="23"/>
      <c r="N288" s="17">
        <v>4000</v>
      </c>
      <c r="O288" s="17">
        <v>4200</v>
      </c>
      <c r="P288" s="17">
        <v>4210</v>
      </c>
      <c r="Q288" s="14">
        <v>4212</v>
      </c>
      <c r="R288" s="24" t="s">
        <v>340</v>
      </c>
      <c r="S288" s="24" t="s">
        <v>341</v>
      </c>
      <c r="T288" s="24" t="s">
        <v>621</v>
      </c>
      <c r="U288" s="31" t="s">
        <v>342</v>
      </c>
      <c r="V288" s="31">
        <v>8610</v>
      </c>
      <c r="W288" s="13" t="s">
        <v>373</v>
      </c>
      <c r="X288" s="13" t="s">
        <v>68</v>
      </c>
      <c r="Y288" s="13" t="s">
        <v>69</v>
      </c>
      <c r="Z288" s="13" t="s">
        <v>374</v>
      </c>
    </row>
    <row r="289" spans="1:26" hidden="1" x14ac:dyDescent="0.35">
      <c r="A289" s="46">
        <v>4000</v>
      </c>
      <c r="B289" s="33">
        <v>4212</v>
      </c>
      <c r="C289" s="34" t="s">
        <v>452</v>
      </c>
      <c r="D289" s="34" t="s">
        <v>453</v>
      </c>
      <c r="E289" s="33" t="s">
        <v>50</v>
      </c>
      <c r="F289" s="18">
        <v>1</v>
      </c>
      <c r="G289" s="18"/>
      <c r="H289" s="19">
        <v>30</v>
      </c>
      <c r="I289" s="20">
        <v>0</v>
      </c>
      <c r="J289" s="20">
        <v>1200</v>
      </c>
      <c r="K289" s="21">
        <v>414.9</v>
      </c>
      <c r="L289" s="22">
        <v>1614.9</v>
      </c>
      <c r="M289" s="23"/>
      <c r="N289" s="17">
        <v>4000</v>
      </c>
      <c r="O289" s="17">
        <v>4200</v>
      </c>
      <c r="P289" s="17">
        <v>4210</v>
      </c>
      <c r="Q289" s="14">
        <v>4212</v>
      </c>
      <c r="R289" s="24" t="s">
        <v>340</v>
      </c>
      <c r="S289" s="24" t="s">
        <v>341</v>
      </c>
      <c r="T289" s="24" t="s">
        <v>621</v>
      </c>
      <c r="U289" s="31" t="s">
        <v>342</v>
      </c>
      <c r="V289" s="31">
        <v>8610</v>
      </c>
      <c r="W289" s="13" t="s">
        <v>373</v>
      </c>
      <c r="X289" s="13" t="s">
        <v>68</v>
      </c>
      <c r="Y289" s="13" t="s">
        <v>69</v>
      </c>
      <c r="Z289" s="13" t="s">
        <v>374</v>
      </c>
    </row>
    <row r="290" spans="1:26" hidden="1" x14ac:dyDescent="0.35">
      <c r="A290" s="46">
        <v>4000</v>
      </c>
      <c r="B290" s="33">
        <v>4212</v>
      </c>
      <c r="C290" s="34" t="s">
        <v>354</v>
      </c>
      <c r="D290" s="34" t="s">
        <v>357</v>
      </c>
      <c r="E290" s="33" t="s">
        <v>50</v>
      </c>
      <c r="F290" s="26"/>
      <c r="G290" s="26"/>
      <c r="H290" s="19">
        <v>150</v>
      </c>
      <c r="I290" s="20">
        <v>0</v>
      </c>
      <c r="J290" s="20">
        <v>1000</v>
      </c>
      <c r="K290" s="21">
        <v>2023.5</v>
      </c>
      <c r="L290" s="22">
        <v>3023.5</v>
      </c>
      <c r="M290" s="23"/>
      <c r="N290" s="17">
        <v>4000</v>
      </c>
      <c r="O290" s="17">
        <v>4200</v>
      </c>
      <c r="P290" s="17">
        <v>4210</v>
      </c>
      <c r="Q290" s="14">
        <v>4212</v>
      </c>
      <c r="R290" s="24" t="s">
        <v>340</v>
      </c>
      <c r="S290" s="24" t="s">
        <v>341</v>
      </c>
      <c r="T290" s="24" t="s">
        <v>621</v>
      </c>
      <c r="U290" s="31" t="s">
        <v>342</v>
      </c>
      <c r="V290" s="31">
        <v>8610</v>
      </c>
      <c r="W290" s="13" t="s">
        <v>373</v>
      </c>
      <c r="X290" s="13" t="s">
        <v>68</v>
      </c>
      <c r="Y290" s="13" t="s">
        <v>69</v>
      </c>
      <c r="Z290" s="13" t="s">
        <v>374</v>
      </c>
    </row>
    <row r="291" spans="1:26" hidden="1" x14ac:dyDescent="0.35">
      <c r="A291" s="46">
        <v>4000</v>
      </c>
      <c r="B291" s="33">
        <v>4212</v>
      </c>
      <c r="C291" s="34" t="s">
        <v>358</v>
      </c>
      <c r="D291" s="34" t="s">
        <v>359</v>
      </c>
      <c r="E291" s="33" t="s">
        <v>50</v>
      </c>
      <c r="F291" s="18">
        <v>9</v>
      </c>
      <c r="G291" s="18"/>
      <c r="H291" s="19">
        <v>45</v>
      </c>
      <c r="I291" s="20">
        <v>0</v>
      </c>
      <c r="J291" s="20">
        <v>720</v>
      </c>
      <c r="K291" s="21">
        <v>607.04999999999995</v>
      </c>
      <c r="L291" s="22">
        <v>1327.05</v>
      </c>
      <c r="M291" s="23"/>
      <c r="N291" s="17">
        <v>4000</v>
      </c>
      <c r="O291" s="17">
        <v>4200</v>
      </c>
      <c r="P291" s="17">
        <v>4210</v>
      </c>
      <c r="Q291" s="14">
        <v>4212</v>
      </c>
      <c r="R291" s="24" t="s">
        <v>340</v>
      </c>
      <c r="S291" s="24" t="s">
        <v>341</v>
      </c>
      <c r="T291" s="24" t="s">
        <v>621</v>
      </c>
      <c r="U291" s="31" t="s">
        <v>342</v>
      </c>
      <c r="V291" s="31">
        <v>8610</v>
      </c>
      <c r="W291" s="13" t="s">
        <v>373</v>
      </c>
      <c r="X291" s="13" t="s">
        <v>68</v>
      </c>
      <c r="Y291" s="13" t="s">
        <v>69</v>
      </c>
      <c r="Z291" s="13" t="s">
        <v>374</v>
      </c>
    </row>
    <row r="292" spans="1:26" hidden="1" x14ac:dyDescent="0.35">
      <c r="A292" s="46">
        <v>4000</v>
      </c>
      <c r="B292" s="33">
        <v>4212</v>
      </c>
      <c r="C292" s="34" t="s">
        <v>360</v>
      </c>
      <c r="D292" s="34" t="s">
        <v>361</v>
      </c>
      <c r="E292" s="33" t="s">
        <v>50</v>
      </c>
      <c r="F292" s="18">
        <v>15</v>
      </c>
      <c r="G292" s="18"/>
      <c r="H292" s="19">
        <v>450</v>
      </c>
      <c r="I292" s="20">
        <v>0</v>
      </c>
      <c r="J292" s="20">
        <v>3000</v>
      </c>
      <c r="K292" s="21">
        <v>6070.5</v>
      </c>
      <c r="L292" s="22">
        <v>9070.5</v>
      </c>
      <c r="M292" s="23"/>
      <c r="N292" s="17">
        <v>4000</v>
      </c>
      <c r="O292" s="17">
        <v>4200</v>
      </c>
      <c r="P292" s="17">
        <v>4210</v>
      </c>
      <c r="Q292" s="14">
        <v>4212</v>
      </c>
      <c r="R292" s="24" t="s">
        <v>340</v>
      </c>
      <c r="S292" s="24" t="s">
        <v>341</v>
      </c>
      <c r="T292" s="24" t="s">
        <v>621</v>
      </c>
      <c r="U292" s="31" t="s">
        <v>342</v>
      </c>
      <c r="V292" s="31">
        <v>8610</v>
      </c>
      <c r="W292" s="13" t="s">
        <v>373</v>
      </c>
      <c r="X292" s="13" t="s">
        <v>68</v>
      </c>
      <c r="Y292" s="13" t="s">
        <v>69</v>
      </c>
      <c r="Z292" s="13" t="s">
        <v>374</v>
      </c>
    </row>
    <row r="293" spans="1:26" hidden="1" x14ac:dyDescent="0.35">
      <c r="A293" s="46">
        <v>4000</v>
      </c>
      <c r="B293" s="33">
        <v>4212</v>
      </c>
      <c r="C293" s="34" t="s">
        <v>454</v>
      </c>
      <c r="D293" s="34" t="s">
        <v>455</v>
      </c>
      <c r="E293" s="33" t="s">
        <v>50</v>
      </c>
      <c r="F293" s="26"/>
      <c r="G293" s="26"/>
      <c r="H293" s="19">
        <v>150</v>
      </c>
      <c r="I293" s="20">
        <v>0</v>
      </c>
      <c r="J293" s="20">
        <v>10425</v>
      </c>
      <c r="K293" s="21">
        <v>2074.5</v>
      </c>
      <c r="L293" s="22">
        <v>12499.5</v>
      </c>
      <c r="M293" s="23"/>
      <c r="N293" s="17">
        <v>4000</v>
      </c>
      <c r="O293" s="17">
        <v>4200</v>
      </c>
      <c r="P293" s="17">
        <v>4210</v>
      </c>
      <c r="Q293" s="14">
        <v>4212</v>
      </c>
      <c r="R293" s="24" t="s">
        <v>340</v>
      </c>
      <c r="S293" s="24" t="s">
        <v>341</v>
      </c>
      <c r="T293" s="24" t="s">
        <v>621</v>
      </c>
      <c r="U293" s="31" t="s">
        <v>342</v>
      </c>
      <c r="V293" s="31">
        <v>8610</v>
      </c>
      <c r="W293" s="13" t="s">
        <v>373</v>
      </c>
      <c r="X293" s="13" t="s">
        <v>68</v>
      </c>
      <c r="Y293" s="13" t="s">
        <v>69</v>
      </c>
      <c r="Z293" s="13" t="s">
        <v>374</v>
      </c>
    </row>
    <row r="294" spans="1:26" hidden="1" x14ac:dyDescent="0.35">
      <c r="A294" s="46">
        <v>4000</v>
      </c>
      <c r="B294" s="33">
        <v>4212</v>
      </c>
      <c r="C294" s="34" t="s">
        <v>454</v>
      </c>
      <c r="D294" s="34" t="s">
        <v>455</v>
      </c>
      <c r="E294" s="33" t="s">
        <v>50</v>
      </c>
      <c r="F294" s="26"/>
      <c r="G294" s="26"/>
      <c r="H294" s="19">
        <v>30</v>
      </c>
      <c r="I294" s="20">
        <v>0</v>
      </c>
      <c r="J294" s="20">
        <v>1500</v>
      </c>
      <c r="K294" s="21">
        <v>414.9</v>
      </c>
      <c r="L294" s="22">
        <v>1914.9</v>
      </c>
      <c r="M294" s="23"/>
      <c r="N294" s="17">
        <v>4000</v>
      </c>
      <c r="O294" s="17">
        <v>4200</v>
      </c>
      <c r="P294" s="17">
        <v>4210</v>
      </c>
      <c r="Q294" s="14">
        <v>4212</v>
      </c>
      <c r="R294" s="24" t="s">
        <v>340</v>
      </c>
      <c r="S294" s="24" t="s">
        <v>341</v>
      </c>
      <c r="T294" s="24" t="s">
        <v>621</v>
      </c>
      <c r="U294" s="31" t="s">
        <v>342</v>
      </c>
      <c r="V294" s="31">
        <v>8610</v>
      </c>
      <c r="W294" s="13" t="s">
        <v>373</v>
      </c>
      <c r="X294" s="13" t="s">
        <v>68</v>
      </c>
      <c r="Y294" s="13" t="s">
        <v>69</v>
      </c>
      <c r="Z294" s="13" t="s">
        <v>374</v>
      </c>
    </row>
    <row r="295" spans="1:26" hidden="1" x14ac:dyDescent="0.35">
      <c r="A295" s="46">
        <v>4000</v>
      </c>
      <c r="B295" s="33">
        <v>4212</v>
      </c>
      <c r="C295" s="34" t="s">
        <v>362</v>
      </c>
      <c r="D295" s="34" t="s">
        <v>363</v>
      </c>
      <c r="E295" s="33" t="s">
        <v>50</v>
      </c>
      <c r="F295" s="18">
        <v>3</v>
      </c>
      <c r="G295" s="18"/>
      <c r="H295" s="19">
        <v>90</v>
      </c>
      <c r="I295" s="20">
        <v>0</v>
      </c>
      <c r="J295" s="20">
        <v>3600</v>
      </c>
      <c r="K295" s="21">
        <v>1244.7</v>
      </c>
      <c r="L295" s="22">
        <v>4844.7</v>
      </c>
      <c r="M295" s="23"/>
      <c r="N295" s="17">
        <v>4000</v>
      </c>
      <c r="O295" s="17">
        <v>4200</v>
      </c>
      <c r="P295" s="17">
        <v>4210</v>
      </c>
      <c r="Q295" s="14">
        <v>4212</v>
      </c>
      <c r="R295" s="24" t="s">
        <v>340</v>
      </c>
      <c r="S295" s="24" t="s">
        <v>341</v>
      </c>
      <c r="T295" s="24" t="s">
        <v>621</v>
      </c>
      <c r="U295" s="31" t="s">
        <v>342</v>
      </c>
      <c r="V295" s="31">
        <v>8610</v>
      </c>
      <c r="W295" s="13" t="s">
        <v>373</v>
      </c>
      <c r="X295" s="13" t="s">
        <v>68</v>
      </c>
      <c r="Y295" s="13" t="s">
        <v>69</v>
      </c>
      <c r="Z295" s="13" t="s">
        <v>374</v>
      </c>
    </row>
    <row r="296" spans="1:26" hidden="1" x14ac:dyDescent="0.35">
      <c r="A296" s="46">
        <v>4000</v>
      </c>
      <c r="B296" s="33">
        <v>4212</v>
      </c>
      <c r="C296" s="34" t="s">
        <v>456</v>
      </c>
      <c r="D296" s="34" t="s">
        <v>457</v>
      </c>
      <c r="E296" s="33" t="s">
        <v>50</v>
      </c>
      <c r="F296" s="18">
        <v>2</v>
      </c>
      <c r="G296" s="18"/>
      <c r="H296" s="19">
        <v>30</v>
      </c>
      <c r="I296" s="20">
        <v>0</v>
      </c>
      <c r="J296" s="20">
        <v>1120</v>
      </c>
      <c r="K296" s="21">
        <v>414.9</v>
      </c>
      <c r="L296" s="22">
        <v>1534.9</v>
      </c>
      <c r="M296" s="23"/>
      <c r="N296" s="17">
        <v>4000</v>
      </c>
      <c r="O296" s="17">
        <v>4200</v>
      </c>
      <c r="P296" s="17">
        <v>4210</v>
      </c>
      <c r="Q296" s="14">
        <v>4212</v>
      </c>
      <c r="R296" s="24" t="s">
        <v>340</v>
      </c>
      <c r="S296" s="24" t="s">
        <v>341</v>
      </c>
      <c r="T296" s="24" t="s">
        <v>621</v>
      </c>
      <c r="U296" s="31" t="s">
        <v>342</v>
      </c>
      <c r="V296" s="31">
        <v>8610</v>
      </c>
      <c r="W296" s="13" t="s">
        <v>373</v>
      </c>
      <c r="X296" s="13" t="s">
        <v>68</v>
      </c>
      <c r="Y296" s="13" t="s">
        <v>69</v>
      </c>
      <c r="Z296" s="13" t="s">
        <v>374</v>
      </c>
    </row>
    <row r="297" spans="1:26" hidden="1" x14ac:dyDescent="0.35">
      <c r="A297" s="46">
        <v>4000</v>
      </c>
      <c r="B297" s="33">
        <v>4212</v>
      </c>
      <c r="C297" s="34" t="s">
        <v>368</v>
      </c>
      <c r="D297" s="34" t="s">
        <v>369</v>
      </c>
      <c r="E297" s="33" t="s">
        <v>50</v>
      </c>
      <c r="F297" s="18">
        <v>3</v>
      </c>
      <c r="G297" s="18"/>
      <c r="H297" s="19">
        <v>90</v>
      </c>
      <c r="I297" s="20">
        <v>0</v>
      </c>
      <c r="J297" s="20">
        <v>3750</v>
      </c>
      <c r="K297" s="21">
        <v>1244.7</v>
      </c>
      <c r="L297" s="22">
        <v>4994.7</v>
      </c>
      <c r="M297" s="23"/>
      <c r="N297" s="17">
        <v>4000</v>
      </c>
      <c r="O297" s="17">
        <v>4200</v>
      </c>
      <c r="P297" s="17">
        <v>4210</v>
      </c>
      <c r="Q297" s="14">
        <v>4212</v>
      </c>
      <c r="R297" s="24" t="s">
        <v>340</v>
      </c>
      <c r="S297" s="24" t="s">
        <v>341</v>
      </c>
      <c r="T297" s="24" t="s">
        <v>621</v>
      </c>
      <c r="U297" s="31" t="s">
        <v>342</v>
      </c>
      <c r="V297" s="31">
        <v>8610</v>
      </c>
      <c r="W297" s="13" t="s">
        <v>373</v>
      </c>
      <c r="X297" s="13" t="s">
        <v>68</v>
      </c>
      <c r="Y297" s="13" t="s">
        <v>69</v>
      </c>
      <c r="Z297" s="13" t="s">
        <v>374</v>
      </c>
    </row>
    <row r="298" spans="1:26" hidden="1" x14ac:dyDescent="0.35">
      <c r="A298" s="14">
        <v>4000</v>
      </c>
      <c r="B298" s="15">
        <v>4213</v>
      </c>
      <c r="C298" s="28" t="s">
        <v>34</v>
      </c>
      <c r="D298" s="16" t="s">
        <v>66</v>
      </c>
      <c r="E298" s="17" t="s">
        <v>25</v>
      </c>
      <c r="F298" s="18">
        <v>1050</v>
      </c>
      <c r="G298" s="36">
        <v>0.68</v>
      </c>
      <c r="H298" s="19">
        <v>2100</v>
      </c>
      <c r="I298" s="20">
        <v>0</v>
      </c>
      <c r="J298" s="20">
        <v>0</v>
      </c>
      <c r="K298" s="21">
        <f>+M298*F298</f>
        <v>52500</v>
      </c>
      <c r="L298" s="22">
        <f>+SUM(I298:K298)</f>
        <v>52500</v>
      </c>
      <c r="M298" s="23">
        <v>50</v>
      </c>
      <c r="N298" s="17">
        <v>4000</v>
      </c>
      <c r="O298" s="17">
        <v>4200</v>
      </c>
      <c r="P298" s="17">
        <v>4210</v>
      </c>
      <c r="Q298" s="15">
        <v>4213</v>
      </c>
      <c r="R298" s="24" t="s">
        <v>27</v>
      </c>
      <c r="S298" s="24" t="s">
        <v>31</v>
      </c>
      <c r="T298" s="24" t="s">
        <v>66</v>
      </c>
      <c r="U298" s="24" t="s">
        <v>32</v>
      </c>
      <c r="V298" s="24">
        <v>1420</v>
      </c>
      <c r="W298" s="13"/>
      <c r="X298" s="13" t="s">
        <v>68</v>
      </c>
      <c r="Y298" s="13" t="s">
        <v>69</v>
      </c>
      <c r="Z298" s="13" t="s">
        <v>458</v>
      </c>
    </row>
    <row r="299" spans="1:26" hidden="1" x14ac:dyDescent="0.35">
      <c r="A299" s="14">
        <v>4000</v>
      </c>
      <c r="B299" s="15">
        <v>4213</v>
      </c>
      <c r="C299" s="28" t="s">
        <v>33</v>
      </c>
      <c r="D299" s="16" t="s">
        <v>74</v>
      </c>
      <c r="E299" s="17" t="s">
        <v>25</v>
      </c>
      <c r="F299" s="18">
        <v>1520</v>
      </c>
      <c r="G299" s="36">
        <v>0.24</v>
      </c>
      <c r="H299" s="19">
        <f t="shared" ref="H299:H300" si="12">+F299*G299</f>
        <v>364.8</v>
      </c>
      <c r="I299" s="20">
        <v>0</v>
      </c>
      <c r="J299" s="20">
        <v>0</v>
      </c>
      <c r="K299" s="21">
        <f t="shared" ref="K299:K300" si="13">+M299*F299</f>
        <v>15200</v>
      </c>
      <c r="L299" s="22">
        <f t="shared" ref="L299:L300" si="14">SUM(I299:K299)</f>
        <v>15200</v>
      </c>
      <c r="M299" s="23">
        <v>10</v>
      </c>
      <c r="N299" s="17">
        <v>4000</v>
      </c>
      <c r="O299" s="17">
        <v>4200</v>
      </c>
      <c r="P299" s="17">
        <v>4210</v>
      </c>
      <c r="Q299" s="15">
        <v>4213</v>
      </c>
      <c r="R299" s="24" t="s">
        <v>27</v>
      </c>
      <c r="S299" s="24" t="s">
        <v>28</v>
      </c>
      <c r="T299" s="24" t="s">
        <v>29</v>
      </c>
      <c r="U299" s="24" t="s">
        <v>30</v>
      </c>
      <c r="V299" s="24">
        <v>1313</v>
      </c>
      <c r="W299" s="13"/>
      <c r="X299" s="13" t="s">
        <v>68</v>
      </c>
      <c r="Y299" s="13" t="s">
        <v>69</v>
      </c>
      <c r="Z299" s="13" t="s">
        <v>458</v>
      </c>
    </row>
    <row r="300" spans="1:26" hidden="1" x14ac:dyDescent="0.35">
      <c r="A300" s="14">
        <v>4000</v>
      </c>
      <c r="B300" s="15">
        <v>4213</v>
      </c>
      <c r="C300" s="28" t="s">
        <v>33</v>
      </c>
      <c r="D300" s="16" t="s">
        <v>74</v>
      </c>
      <c r="E300" s="17" t="s">
        <v>25</v>
      </c>
      <c r="F300" s="18">
        <v>6</v>
      </c>
      <c r="G300" s="36">
        <v>0.24</v>
      </c>
      <c r="H300" s="19">
        <f t="shared" si="12"/>
        <v>1.44</v>
      </c>
      <c r="I300" s="20">
        <v>0</v>
      </c>
      <c r="J300" s="20">
        <v>0</v>
      </c>
      <c r="K300" s="21">
        <f t="shared" si="13"/>
        <v>60</v>
      </c>
      <c r="L300" s="22">
        <f t="shared" si="14"/>
        <v>60</v>
      </c>
      <c r="M300" s="23">
        <v>10</v>
      </c>
      <c r="N300" s="17">
        <v>4000</v>
      </c>
      <c r="O300" s="17">
        <v>4200</v>
      </c>
      <c r="P300" s="17">
        <v>4210</v>
      </c>
      <c r="Q300" s="15">
        <v>4213</v>
      </c>
      <c r="R300" s="24" t="s">
        <v>27</v>
      </c>
      <c r="S300" s="24" t="s">
        <v>28</v>
      </c>
      <c r="T300" s="24" t="s">
        <v>29</v>
      </c>
      <c r="U300" s="24" t="s">
        <v>30</v>
      </c>
      <c r="V300" s="24">
        <v>1313</v>
      </c>
      <c r="W300" s="13"/>
      <c r="X300" s="13" t="s">
        <v>68</v>
      </c>
      <c r="Y300" s="13" t="s">
        <v>69</v>
      </c>
      <c r="Z300" s="13" t="s">
        <v>458</v>
      </c>
    </row>
    <row r="301" spans="1:26" hidden="1" x14ac:dyDescent="0.35">
      <c r="A301" s="33">
        <v>4000</v>
      </c>
      <c r="B301" s="14">
        <v>4213</v>
      </c>
      <c r="C301" s="28" t="s">
        <v>79</v>
      </c>
      <c r="D301" s="16" t="s">
        <v>459</v>
      </c>
      <c r="E301" s="17" t="s">
        <v>25</v>
      </c>
      <c r="F301" s="18">
        <v>140</v>
      </c>
      <c r="G301" s="18">
        <v>25</v>
      </c>
      <c r="H301" s="19">
        <v>3920</v>
      </c>
      <c r="I301" s="21">
        <v>0</v>
      </c>
      <c r="J301" s="20">
        <v>0</v>
      </c>
      <c r="K301" s="20">
        <f>+F301*M301</f>
        <v>137200</v>
      </c>
      <c r="L301" s="22">
        <f>SUM(I301:K301)</f>
        <v>137200</v>
      </c>
      <c r="M301" s="37">
        <v>980</v>
      </c>
      <c r="N301" s="17">
        <v>4000</v>
      </c>
      <c r="O301" s="17">
        <v>4200</v>
      </c>
      <c r="P301" s="17">
        <v>4210</v>
      </c>
      <c r="Q301" s="29">
        <v>4213</v>
      </c>
      <c r="R301" s="30" t="s">
        <v>35</v>
      </c>
      <c r="S301" s="30" t="s">
        <v>37</v>
      </c>
      <c r="T301" s="30" t="s">
        <v>612</v>
      </c>
      <c r="U301" s="30" t="s">
        <v>38</v>
      </c>
      <c r="V301" s="30">
        <v>2111</v>
      </c>
      <c r="W301" s="13"/>
      <c r="X301" s="13" t="s">
        <v>68</v>
      </c>
      <c r="Y301" s="13" t="s">
        <v>69</v>
      </c>
      <c r="Z301" s="13" t="s">
        <v>458</v>
      </c>
    </row>
    <row r="302" spans="1:26" hidden="1" x14ac:dyDescent="0.35">
      <c r="A302" s="33">
        <v>4000</v>
      </c>
      <c r="B302" s="14">
        <v>4213</v>
      </c>
      <c r="C302" s="28" t="s">
        <v>81</v>
      </c>
      <c r="D302" s="16" t="s">
        <v>460</v>
      </c>
      <c r="E302" s="17" t="s">
        <v>25</v>
      </c>
      <c r="F302" s="18">
        <v>550</v>
      </c>
      <c r="G302" s="18">
        <v>35</v>
      </c>
      <c r="H302" s="19">
        <v>9350</v>
      </c>
      <c r="I302" s="21">
        <v>0</v>
      </c>
      <c r="J302" s="20">
        <v>0</v>
      </c>
      <c r="K302" s="20">
        <f>+F302*M302</f>
        <v>605000</v>
      </c>
      <c r="L302" s="22">
        <f>+SUM(I302:K302)</f>
        <v>605000</v>
      </c>
      <c r="M302" s="37">
        <v>1100</v>
      </c>
      <c r="N302" s="17">
        <v>4000</v>
      </c>
      <c r="O302" s="17">
        <v>4200</v>
      </c>
      <c r="P302" s="17">
        <v>4210</v>
      </c>
      <c r="Q302" s="29">
        <v>4213</v>
      </c>
      <c r="R302" s="30" t="s">
        <v>35</v>
      </c>
      <c r="S302" s="30" t="s">
        <v>83</v>
      </c>
      <c r="T302" s="30" t="s">
        <v>613</v>
      </c>
      <c r="U302" s="30" t="s">
        <v>84</v>
      </c>
      <c r="V302" s="30">
        <v>2321</v>
      </c>
      <c r="W302" s="13"/>
      <c r="X302" s="13" t="s">
        <v>68</v>
      </c>
      <c r="Y302" s="13" t="s">
        <v>69</v>
      </c>
      <c r="Z302" s="13" t="s">
        <v>458</v>
      </c>
    </row>
    <row r="303" spans="1:26" hidden="1" x14ac:dyDescent="0.35">
      <c r="A303" s="14">
        <v>4000</v>
      </c>
      <c r="B303" s="14">
        <v>4213</v>
      </c>
      <c r="C303" s="28" t="s">
        <v>87</v>
      </c>
      <c r="D303" s="16" t="s">
        <v>88</v>
      </c>
      <c r="E303" s="17" t="s">
        <v>40</v>
      </c>
      <c r="F303" s="18">
        <v>89</v>
      </c>
      <c r="G303" s="18">
        <v>50</v>
      </c>
      <c r="H303" s="19">
        <v>4450</v>
      </c>
      <c r="I303" s="20">
        <v>109664.91</v>
      </c>
      <c r="J303" s="20">
        <v>0</v>
      </c>
      <c r="K303" s="21">
        <v>63457</v>
      </c>
      <c r="L303" s="22">
        <v>173121.91</v>
      </c>
      <c r="M303" s="23">
        <v>1485</v>
      </c>
      <c r="N303" s="14">
        <v>4000</v>
      </c>
      <c r="O303" s="17">
        <v>4200</v>
      </c>
      <c r="P303" s="17">
        <v>4210</v>
      </c>
      <c r="Q303" s="14">
        <v>4213</v>
      </c>
      <c r="R303" s="24" t="s">
        <v>41</v>
      </c>
      <c r="S303" s="24" t="s">
        <v>42</v>
      </c>
      <c r="T303" s="24" t="s">
        <v>615</v>
      </c>
      <c r="U303" s="24" t="s">
        <v>43</v>
      </c>
      <c r="V303" s="31">
        <v>3110</v>
      </c>
      <c r="W303" s="13"/>
      <c r="X303" s="13" t="s">
        <v>68</v>
      </c>
      <c r="Y303" s="13" t="s">
        <v>69</v>
      </c>
      <c r="Z303" s="13" t="s">
        <v>458</v>
      </c>
    </row>
    <row r="304" spans="1:26" hidden="1" x14ac:dyDescent="0.35">
      <c r="A304" s="14">
        <v>4000</v>
      </c>
      <c r="B304" s="14">
        <v>4213</v>
      </c>
      <c r="C304" s="28" t="s">
        <v>89</v>
      </c>
      <c r="D304" s="16" t="s">
        <v>90</v>
      </c>
      <c r="E304" s="17" t="s">
        <v>40</v>
      </c>
      <c r="F304" s="18">
        <v>17</v>
      </c>
      <c r="G304" s="18">
        <v>68</v>
      </c>
      <c r="H304" s="19">
        <f>+F304*G304</f>
        <v>1156</v>
      </c>
      <c r="I304" s="20">
        <v>0</v>
      </c>
      <c r="J304" s="20">
        <v>0</v>
      </c>
      <c r="K304" s="21">
        <f>+M304*F304</f>
        <v>30600</v>
      </c>
      <c r="L304" s="22">
        <f>+SUM(I304:K304)</f>
        <v>30600</v>
      </c>
      <c r="M304" s="23">
        <v>1800</v>
      </c>
      <c r="N304" s="14">
        <v>4000</v>
      </c>
      <c r="O304" s="17">
        <v>4200</v>
      </c>
      <c r="P304" s="17">
        <v>4210</v>
      </c>
      <c r="Q304" s="14">
        <v>4213</v>
      </c>
      <c r="R304" s="24" t="s">
        <v>41</v>
      </c>
      <c r="S304" s="24" t="s">
        <v>42</v>
      </c>
      <c r="T304" s="24" t="s">
        <v>615</v>
      </c>
      <c r="U304" s="24" t="s">
        <v>44</v>
      </c>
      <c r="V304" s="31">
        <v>3120</v>
      </c>
      <c r="W304" s="13"/>
      <c r="X304" s="13" t="s">
        <v>68</v>
      </c>
      <c r="Y304" s="13" t="s">
        <v>69</v>
      </c>
      <c r="Z304" s="13" t="s">
        <v>458</v>
      </c>
    </row>
    <row r="305" spans="1:26" hidden="1" x14ac:dyDescent="0.35">
      <c r="A305" s="14">
        <v>4000</v>
      </c>
      <c r="B305" s="14">
        <v>4213</v>
      </c>
      <c r="C305" s="28" t="s">
        <v>91</v>
      </c>
      <c r="D305" s="16" t="s">
        <v>92</v>
      </c>
      <c r="E305" s="17" t="s">
        <v>40</v>
      </c>
      <c r="F305" s="18">
        <v>46</v>
      </c>
      <c r="G305" s="18">
        <v>112</v>
      </c>
      <c r="H305" s="19">
        <v>4140</v>
      </c>
      <c r="I305" s="20">
        <v>56680.74</v>
      </c>
      <c r="J305" s="20">
        <v>0</v>
      </c>
      <c r="K305" s="21">
        <v>59036.4</v>
      </c>
      <c r="L305" s="22">
        <v>115717.14</v>
      </c>
      <c r="M305" s="23">
        <v>2700</v>
      </c>
      <c r="N305" s="14">
        <v>4000</v>
      </c>
      <c r="O305" s="17">
        <v>4200</v>
      </c>
      <c r="P305" s="17">
        <v>4210</v>
      </c>
      <c r="Q305" s="14">
        <v>4213</v>
      </c>
      <c r="R305" s="24" t="s">
        <v>41</v>
      </c>
      <c r="S305" s="24" t="s">
        <v>42</v>
      </c>
      <c r="T305" s="24" t="s">
        <v>615</v>
      </c>
      <c r="U305" s="24" t="s">
        <v>45</v>
      </c>
      <c r="V305" s="31">
        <v>3140</v>
      </c>
      <c r="W305" s="13"/>
      <c r="X305" s="13" t="s">
        <v>68</v>
      </c>
      <c r="Y305" s="13" t="s">
        <v>69</v>
      </c>
      <c r="Z305" s="13" t="s">
        <v>458</v>
      </c>
    </row>
    <row r="306" spans="1:26" hidden="1" x14ac:dyDescent="0.35">
      <c r="A306" s="14">
        <v>4000</v>
      </c>
      <c r="B306" s="14">
        <v>4213</v>
      </c>
      <c r="C306" s="28" t="s">
        <v>93</v>
      </c>
      <c r="D306" s="16" t="s">
        <v>94</v>
      </c>
      <c r="E306" s="17" t="s">
        <v>40</v>
      </c>
      <c r="F306" s="18">
        <v>17</v>
      </c>
      <c r="G306" s="18">
        <v>83</v>
      </c>
      <c r="H306" s="19">
        <f>+G306*F306</f>
        <v>1411</v>
      </c>
      <c r="I306" s="20">
        <v>0</v>
      </c>
      <c r="J306" s="20">
        <v>0</v>
      </c>
      <c r="K306" s="21">
        <f>+M306*F306</f>
        <v>37400</v>
      </c>
      <c r="L306" s="22">
        <f>+SUM(I306:K306)</f>
        <v>37400</v>
      </c>
      <c r="M306" s="23">
        <v>2200</v>
      </c>
      <c r="N306" s="14">
        <v>4000</v>
      </c>
      <c r="O306" s="17">
        <v>4200</v>
      </c>
      <c r="P306" s="17">
        <v>4210</v>
      </c>
      <c r="Q306" s="14">
        <v>4213</v>
      </c>
      <c r="R306" s="24" t="s">
        <v>41</v>
      </c>
      <c r="S306" s="24" t="s">
        <v>42</v>
      </c>
      <c r="T306" s="24" t="s">
        <v>615</v>
      </c>
      <c r="U306" s="24" t="s">
        <v>46</v>
      </c>
      <c r="V306" s="31">
        <v>3130</v>
      </c>
      <c r="W306" s="13"/>
      <c r="X306" s="13" t="s">
        <v>68</v>
      </c>
      <c r="Y306" s="13" t="s">
        <v>69</v>
      </c>
      <c r="Z306" s="13" t="s">
        <v>458</v>
      </c>
    </row>
    <row r="307" spans="1:26" hidden="1" x14ac:dyDescent="0.35">
      <c r="A307" s="14">
        <v>4000</v>
      </c>
      <c r="B307" s="14">
        <v>4213</v>
      </c>
      <c r="C307" s="28" t="s">
        <v>383</v>
      </c>
      <c r="D307" s="16" t="s">
        <v>384</v>
      </c>
      <c r="E307" s="17" t="s">
        <v>55</v>
      </c>
      <c r="F307" s="26"/>
      <c r="G307" s="18"/>
      <c r="H307" s="19">
        <v>140</v>
      </c>
      <c r="I307" s="20">
        <v>63000</v>
      </c>
      <c r="J307" s="20">
        <v>0</v>
      </c>
      <c r="K307" s="21">
        <v>1888.6</v>
      </c>
      <c r="L307" s="22">
        <v>64888.6</v>
      </c>
      <c r="M307" s="23"/>
      <c r="N307" s="14">
        <v>4000</v>
      </c>
      <c r="O307" s="17">
        <v>4200</v>
      </c>
      <c r="P307" s="17">
        <v>4210</v>
      </c>
      <c r="Q307" s="14">
        <v>4213</v>
      </c>
      <c r="R307" s="24" t="s">
        <v>48</v>
      </c>
      <c r="S307" s="24">
        <v>7200</v>
      </c>
      <c r="T307" s="24" t="s">
        <v>619</v>
      </c>
      <c r="U307" s="31" t="s">
        <v>49</v>
      </c>
      <c r="V307" s="31">
        <v>4900</v>
      </c>
      <c r="W307" s="13"/>
      <c r="X307" s="13" t="s">
        <v>68</v>
      </c>
      <c r="Y307" s="13" t="s">
        <v>69</v>
      </c>
      <c r="Z307" s="13" t="s">
        <v>458</v>
      </c>
    </row>
    <row r="308" spans="1:26" hidden="1" x14ac:dyDescent="0.35">
      <c r="A308" s="14">
        <v>4000</v>
      </c>
      <c r="B308" s="14">
        <v>4213</v>
      </c>
      <c r="C308" s="28" t="s">
        <v>95</v>
      </c>
      <c r="D308" s="16" t="s">
        <v>96</v>
      </c>
      <c r="E308" s="17" t="s">
        <v>97</v>
      </c>
      <c r="F308" s="18">
        <v>25</v>
      </c>
      <c r="G308" s="36">
        <v>7.89</v>
      </c>
      <c r="H308" s="19">
        <f>+F308*G308</f>
        <v>197.25</v>
      </c>
      <c r="I308" s="20">
        <v>0</v>
      </c>
      <c r="J308" s="20">
        <v>0</v>
      </c>
      <c r="K308" s="20">
        <f>+F308*M308</f>
        <v>10125</v>
      </c>
      <c r="L308" s="22">
        <f>+SUM(I308:K308)</f>
        <v>10125</v>
      </c>
      <c r="M308" s="23">
        <v>405</v>
      </c>
      <c r="N308" s="14">
        <v>4000</v>
      </c>
      <c r="O308" s="17">
        <v>4200</v>
      </c>
      <c r="P308" s="17">
        <v>4210</v>
      </c>
      <c r="Q308" s="14">
        <v>4213</v>
      </c>
      <c r="R308" s="24" t="s">
        <v>48</v>
      </c>
      <c r="S308" s="24" t="s">
        <v>51</v>
      </c>
      <c r="T308" s="24" t="s">
        <v>617</v>
      </c>
      <c r="U308" s="31" t="s">
        <v>51</v>
      </c>
      <c r="V308" s="31">
        <v>4500</v>
      </c>
      <c r="W308" s="13"/>
      <c r="X308" s="13" t="s">
        <v>68</v>
      </c>
      <c r="Y308" s="13" t="s">
        <v>69</v>
      </c>
      <c r="Z308" s="13" t="s">
        <v>458</v>
      </c>
    </row>
    <row r="309" spans="1:26" hidden="1" x14ac:dyDescent="0.35">
      <c r="A309" s="14">
        <v>4000</v>
      </c>
      <c r="B309" s="14">
        <v>4213</v>
      </c>
      <c r="C309" s="28" t="s">
        <v>98</v>
      </c>
      <c r="D309" s="16" t="s">
        <v>99</v>
      </c>
      <c r="E309" s="17" t="s">
        <v>47</v>
      </c>
      <c r="F309" s="18">
        <v>1900</v>
      </c>
      <c r="G309" s="36">
        <v>3</v>
      </c>
      <c r="H309" s="19">
        <v>5700</v>
      </c>
      <c r="I309" s="20">
        <v>0</v>
      </c>
      <c r="J309" s="20">
        <v>0</v>
      </c>
      <c r="K309" s="21">
        <f>+M309*F309</f>
        <v>136686</v>
      </c>
      <c r="L309" s="22">
        <v>136686</v>
      </c>
      <c r="M309" s="23">
        <v>71.94</v>
      </c>
      <c r="N309" s="14">
        <v>4000</v>
      </c>
      <c r="O309" s="17">
        <v>4200</v>
      </c>
      <c r="P309" s="17">
        <v>4210</v>
      </c>
      <c r="Q309" s="14">
        <v>4213</v>
      </c>
      <c r="R309" s="24" t="s">
        <v>48</v>
      </c>
      <c r="S309" s="24" t="s">
        <v>26</v>
      </c>
      <c r="T309" s="24" t="s">
        <v>616</v>
      </c>
      <c r="U309" s="31" t="s">
        <v>52</v>
      </c>
      <c r="V309" s="31">
        <v>4110</v>
      </c>
      <c r="W309" s="13"/>
      <c r="X309" s="13" t="s">
        <v>68</v>
      </c>
      <c r="Y309" s="13" t="s">
        <v>69</v>
      </c>
      <c r="Z309" s="13" t="s">
        <v>458</v>
      </c>
    </row>
    <row r="310" spans="1:26" hidden="1" x14ac:dyDescent="0.35">
      <c r="A310" s="14">
        <v>4000</v>
      </c>
      <c r="B310" s="15">
        <v>4213</v>
      </c>
      <c r="C310" s="28" t="s">
        <v>461</v>
      </c>
      <c r="D310" s="16" t="s">
        <v>462</v>
      </c>
      <c r="E310" s="17" t="s">
        <v>50</v>
      </c>
      <c r="F310" s="18">
        <v>2</v>
      </c>
      <c r="G310" s="18"/>
      <c r="H310" s="19">
        <v>40</v>
      </c>
      <c r="I310" s="20">
        <v>0</v>
      </c>
      <c r="J310" s="20">
        <v>18000</v>
      </c>
      <c r="K310" s="21">
        <v>600</v>
      </c>
      <c r="L310" s="22">
        <v>18600</v>
      </c>
      <c r="M310" s="23"/>
      <c r="N310" s="17">
        <v>4000</v>
      </c>
      <c r="O310" s="17">
        <v>4200</v>
      </c>
      <c r="P310" s="17">
        <v>4210</v>
      </c>
      <c r="Q310" s="17">
        <v>4213</v>
      </c>
      <c r="R310" s="24" t="s">
        <v>53</v>
      </c>
      <c r="S310" s="38" t="s">
        <v>144</v>
      </c>
      <c r="T310" s="24" t="s">
        <v>626</v>
      </c>
      <c r="U310" s="31" t="s">
        <v>107</v>
      </c>
      <c r="V310" s="31">
        <v>5820</v>
      </c>
      <c r="W310" s="13"/>
      <c r="X310" s="32" t="s">
        <v>68</v>
      </c>
      <c r="Y310" s="13" t="s">
        <v>69</v>
      </c>
      <c r="Z310" s="25" t="s">
        <v>458</v>
      </c>
    </row>
    <row r="311" spans="1:26" hidden="1" x14ac:dyDescent="0.35">
      <c r="A311" s="14">
        <v>4000</v>
      </c>
      <c r="B311" s="15">
        <v>4213</v>
      </c>
      <c r="C311" s="28" t="s">
        <v>387</v>
      </c>
      <c r="D311" s="16" t="s">
        <v>105</v>
      </c>
      <c r="E311" s="17" t="s">
        <v>57</v>
      </c>
      <c r="F311" s="18">
        <v>100</v>
      </c>
      <c r="G311" s="18"/>
      <c r="H311" s="19">
        <v>300</v>
      </c>
      <c r="I311" s="20">
        <v>0</v>
      </c>
      <c r="J311" s="20">
        <v>1500</v>
      </c>
      <c r="K311" s="21">
        <v>4047</v>
      </c>
      <c r="L311" s="22">
        <v>5547</v>
      </c>
      <c r="M311" s="23"/>
      <c r="N311" s="17">
        <v>4000</v>
      </c>
      <c r="O311" s="17">
        <v>4200</v>
      </c>
      <c r="P311" s="17">
        <v>4210</v>
      </c>
      <c r="Q311" s="17">
        <v>4213</v>
      </c>
      <c r="R311" s="24" t="s">
        <v>53</v>
      </c>
      <c r="S311" s="24" t="s">
        <v>106</v>
      </c>
      <c r="T311" s="24" t="s">
        <v>618</v>
      </c>
      <c r="U311" s="31" t="s">
        <v>107</v>
      </c>
      <c r="V311" s="31">
        <v>5820</v>
      </c>
      <c r="W311" s="13"/>
      <c r="X311" s="32" t="s">
        <v>68</v>
      </c>
      <c r="Y311" s="13" t="s">
        <v>69</v>
      </c>
      <c r="Z311" s="25" t="s">
        <v>458</v>
      </c>
    </row>
    <row r="312" spans="1:26" hidden="1" x14ac:dyDescent="0.35">
      <c r="A312" s="14">
        <v>4000</v>
      </c>
      <c r="B312" s="15">
        <v>4213</v>
      </c>
      <c r="C312" s="28" t="s">
        <v>388</v>
      </c>
      <c r="D312" s="16" t="s">
        <v>109</v>
      </c>
      <c r="E312" s="17" t="s">
        <v>57</v>
      </c>
      <c r="F312" s="18">
        <v>250</v>
      </c>
      <c r="G312" s="18"/>
      <c r="H312" s="19">
        <v>750</v>
      </c>
      <c r="I312" s="20">
        <v>0</v>
      </c>
      <c r="J312" s="20">
        <v>4750</v>
      </c>
      <c r="K312" s="21">
        <v>10117.5</v>
      </c>
      <c r="L312" s="22">
        <v>14867.5</v>
      </c>
      <c r="M312" s="23"/>
      <c r="N312" s="17">
        <v>4000</v>
      </c>
      <c r="O312" s="17">
        <v>4200</v>
      </c>
      <c r="P312" s="17">
        <v>4210</v>
      </c>
      <c r="Q312" s="17">
        <v>4213</v>
      </c>
      <c r="R312" s="24" t="s">
        <v>53</v>
      </c>
      <c r="S312" s="24" t="s">
        <v>106</v>
      </c>
      <c r="T312" s="24" t="s">
        <v>618</v>
      </c>
      <c r="U312" s="31" t="s">
        <v>107</v>
      </c>
      <c r="V312" s="31">
        <v>5820</v>
      </c>
      <c r="W312" s="13"/>
      <c r="X312" s="32" t="s">
        <v>68</v>
      </c>
      <c r="Y312" s="13" t="s">
        <v>69</v>
      </c>
      <c r="Z312" s="25" t="s">
        <v>458</v>
      </c>
    </row>
    <row r="313" spans="1:26" hidden="1" x14ac:dyDescent="0.35">
      <c r="A313" s="14">
        <v>4000</v>
      </c>
      <c r="B313" s="15">
        <v>4213</v>
      </c>
      <c r="C313" s="28" t="s">
        <v>463</v>
      </c>
      <c r="D313" s="16" t="s">
        <v>464</v>
      </c>
      <c r="E313" s="17" t="s">
        <v>50</v>
      </c>
      <c r="F313" s="18">
        <v>1</v>
      </c>
      <c r="G313" s="18"/>
      <c r="H313" s="19">
        <v>45</v>
      </c>
      <c r="I313" s="20">
        <v>0</v>
      </c>
      <c r="J313" s="20">
        <v>3000</v>
      </c>
      <c r="K313" s="21">
        <v>675</v>
      </c>
      <c r="L313" s="22">
        <v>3675</v>
      </c>
      <c r="M313" s="23"/>
      <c r="N313" s="17">
        <v>4000</v>
      </c>
      <c r="O313" s="17">
        <v>4200</v>
      </c>
      <c r="P313" s="17">
        <v>4210</v>
      </c>
      <c r="Q313" s="17">
        <v>4213</v>
      </c>
      <c r="R313" s="24" t="s">
        <v>53</v>
      </c>
      <c r="S313" s="38" t="s">
        <v>144</v>
      </c>
      <c r="T313" s="24" t="s">
        <v>626</v>
      </c>
      <c r="U313" s="31" t="s">
        <v>118</v>
      </c>
      <c r="V313" s="31">
        <v>5410</v>
      </c>
      <c r="W313" s="13"/>
      <c r="X313" s="32" t="s">
        <v>68</v>
      </c>
      <c r="Y313" s="13" t="s">
        <v>69</v>
      </c>
      <c r="Z313" s="25" t="s">
        <v>458</v>
      </c>
    </row>
    <row r="314" spans="1:26" hidden="1" x14ac:dyDescent="0.35">
      <c r="A314" s="14">
        <v>4000</v>
      </c>
      <c r="B314" s="15">
        <v>4213</v>
      </c>
      <c r="C314" s="28" t="s">
        <v>119</v>
      </c>
      <c r="D314" s="16" t="s">
        <v>465</v>
      </c>
      <c r="E314" s="17" t="s">
        <v>121</v>
      </c>
      <c r="F314" s="18">
        <v>1.1000000000000001</v>
      </c>
      <c r="G314" s="18">
        <v>30</v>
      </c>
      <c r="H314" s="19">
        <v>33</v>
      </c>
      <c r="I314" s="20">
        <v>0</v>
      </c>
      <c r="J314" s="20">
        <v>0</v>
      </c>
      <c r="K314" s="21">
        <f>+F314*M314</f>
        <v>6050.0000000000009</v>
      </c>
      <c r="L314" s="22">
        <f>+SUM(I314:K314)</f>
        <v>6050.0000000000009</v>
      </c>
      <c r="M314" s="23">
        <v>5500</v>
      </c>
      <c r="N314" s="17">
        <v>4000</v>
      </c>
      <c r="O314" s="17">
        <v>4200</v>
      </c>
      <c r="P314" s="17">
        <v>4210</v>
      </c>
      <c r="Q314" s="17">
        <v>4213</v>
      </c>
      <c r="R314" s="24" t="s">
        <v>53</v>
      </c>
      <c r="S314" s="24" t="s">
        <v>122</v>
      </c>
      <c r="T314" s="24" t="s">
        <v>625</v>
      </c>
      <c r="U314" s="31" t="s">
        <v>123</v>
      </c>
      <c r="V314" s="31">
        <v>5210</v>
      </c>
      <c r="W314" s="13"/>
      <c r="X314" s="32" t="s">
        <v>68</v>
      </c>
      <c r="Y314" s="13" t="s">
        <v>69</v>
      </c>
      <c r="Z314" s="25" t="s">
        <v>458</v>
      </c>
    </row>
    <row r="315" spans="1:26" hidden="1" x14ac:dyDescent="0.35">
      <c r="A315" s="14">
        <v>4000</v>
      </c>
      <c r="B315" s="15">
        <v>4213</v>
      </c>
      <c r="C315" s="28" t="s">
        <v>466</v>
      </c>
      <c r="D315" s="16" t="s">
        <v>467</v>
      </c>
      <c r="E315" s="17" t="s">
        <v>50</v>
      </c>
      <c r="F315" s="18">
        <v>2</v>
      </c>
      <c r="G315" s="18"/>
      <c r="H315" s="19">
        <v>210</v>
      </c>
      <c r="I315" s="20">
        <v>0</v>
      </c>
      <c r="J315" s="20">
        <v>9490</v>
      </c>
      <c r="K315" s="21">
        <v>3150</v>
      </c>
      <c r="L315" s="22">
        <v>12640</v>
      </c>
      <c r="M315" s="23"/>
      <c r="N315" s="17">
        <v>4000</v>
      </c>
      <c r="O315" s="17">
        <v>4200</v>
      </c>
      <c r="P315" s="17">
        <v>4210</v>
      </c>
      <c r="Q315" s="17">
        <v>4213</v>
      </c>
      <c r="R315" s="24" t="s">
        <v>53</v>
      </c>
      <c r="S315" s="38" t="s">
        <v>144</v>
      </c>
      <c r="T315" s="24" t="s">
        <v>626</v>
      </c>
      <c r="U315" s="31" t="s">
        <v>118</v>
      </c>
      <c r="V315" s="31">
        <v>5410</v>
      </c>
      <c r="W315" s="13"/>
      <c r="X315" s="32" t="s">
        <v>68</v>
      </c>
      <c r="Y315" s="13" t="s">
        <v>69</v>
      </c>
      <c r="Z315" s="25" t="s">
        <v>458</v>
      </c>
    </row>
    <row r="316" spans="1:26" hidden="1" x14ac:dyDescent="0.35">
      <c r="A316" s="14">
        <v>4000</v>
      </c>
      <c r="B316" s="15">
        <v>4213</v>
      </c>
      <c r="C316" s="28" t="s">
        <v>468</v>
      </c>
      <c r="D316" s="16" t="s">
        <v>469</v>
      </c>
      <c r="E316" s="17" t="s">
        <v>50</v>
      </c>
      <c r="F316" s="18">
        <v>2</v>
      </c>
      <c r="G316" s="18"/>
      <c r="H316" s="19">
        <v>90</v>
      </c>
      <c r="I316" s="20">
        <v>0</v>
      </c>
      <c r="J316" s="20">
        <v>4520</v>
      </c>
      <c r="K316" s="21">
        <v>1350</v>
      </c>
      <c r="L316" s="22">
        <v>5870</v>
      </c>
      <c r="M316" s="23"/>
      <c r="N316" s="17">
        <v>4000</v>
      </c>
      <c r="O316" s="17">
        <v>4200</v>
      </c>
      <c r="P316" s="17">
        <v>4210</v>
      </c>
      <c r="Q316" s="17">
        <v>4213</v>
      </c>
      <c r="R316" s="24" t="s">
        <v>53</v>
      </c>
      <c r="S316" s="38" t="s">
        <v>144</v>
      </c>
      <c r="T316" s="24" t="s">
        <v>626</v>
      </c>
      <c r="U316" s="31" t="s">
        <v>118</v>
      </c>
      <c r="V316" s="31">
        <v>5410</v>
      </c>
      <c r="W316" s="13"/>
      <c r="X316" s="32" t="s">
        <v>68</v>
      </c>
      <c r="Y316" s="13" t="s">
        <v>69</v>
      </c>
      <c r="Z316" s="25" t="s">
        <v>458</v>
      </c>
    </row>
    <row r="317" spans="1:26" hidden="1" x14ac:dyDescent="0.35">
      <c r="A317" s="14">
        <v>4000</v>
      </c>
      <c r="B317" s="15">
        <v>4213</v>
      </c>
      <c r="C317" s="28" t="s">
        <v>470</v>
      </c>
      <c r="D317" s="16" t="s">
        <v>471</v>
      </c>
      <c r="E317" s="17" t="s">
        <v>50</v>
      </c>
      <c r="F317" s="18">
        <v>1</v>
      </c>
      <c r="G317" s="18"/>
      <c r="H317" s="19">
        <v>45</v>
      </c>
      <c r="I317" s="20">
        <v>0</v>
      </c>
      <c r="J317" s="20">
        <v>3000</v>
      </c>
      <c r="K317" s="21">
        <v>675</v>
      </c>
      <c r="L317" s="22">
        <v>3675</v>
      </c>
      <c r="M317" s="23"/>
      <c r="N317" s="17">
        <v>4000</v>
      </c>
      <c r="O317" s="17">
        <v>4200</v>
      </c>
      <c r="P317" s="17">
        <v>4210</v>
      </c>
      <c r="Q317" s="17">
        <v>4213</v>
      </c>
      <c r="R317" s="24" t="s">
        <v>53</v>
      </c>
      <c r="S317" s="38" t="s">
        <v>144</v>
      </c>
      <c r="T317" s="24" t="s">
        <v>626</v>
      </c>
      <c r="U317" s="31" t="s">
        <v>118</v>
      </c>
      <c r="V317" s="31">
        <v>5410</v>
      </c>
      <c r="W317" s="13"/>
      <c r="X317" s="32" t="s">
        <v>68</v>
      </c>
      <c r="Y317" s="13" t="s">
        <v>69</v>
      </c>
      <c r="Z317" s="25" t="s">
        <v>458</v>
      </c>
    </row>
    <row r="318" spans="1:26" hidden="1" x14ac:dyDescent="0.35">
      <c r="A318" s="14">
        <v>4000</v>
      </c>
      <c r="B318" s="15">
        <v>4213</v>
      </c>
      <c r="C318" s="28" t="s">
        <v>472</v>
      </c>
      <c r="D318" s="16" t="s">
        <v>473</v>
      </c>
      <c r="E318" s="17" t="s">
        <v>121</v>
      </c>
      <c r="F318" s="18">
        <v>1.1000000000000001</v>
      </c>
      <c r="G318" s="18">
        <v>30</v>
      </c>
      <c r="H318" s="19">
        <v>33</v>
      </c>
      <c r="I318" s="20">
        <v>0</v>
      </c>
      <c r="J318" s="20">
        <v>0</v>
      </c>
      <c r="K318" s="21">
        <f>+F318*M318</f>
        <v>6050.0000000000009</v>
      </c>
      <c r="L318" s="22">
        <f>+SUM(I318:K318)</f>
        <v>6050.0000000000009</v>
      </c>
      <c r="M318" s="23">
        <v>5500</v>
      </c>
      <c r="N318" s="17">
        <v>4000</v>
      </c>
      <c r="O318" s="17">
        <v>4200</v>
      </c>
      <c r="P318" s="17">
        <v>4210</v>
      </c>
      <c r="Q318" s="17">
        <v>4213</v>
      </c>
      <c r="R318" s="24" t="s">
        <v>53</v>
      </c>
      <c r="S318" s="24" t="s">
        <v>122</v>
      </c>
      <c r="T318" s="24" t="s">
        <v>625</v>
      </c>
      <c r="U318" s="31" t="s">
        <v>123</v>
      </c>
      <c r="V318" s="31">
        <v>5210</v>
      </c>
      <c r="W318" s="13"/>
      <c r="X318" s="32" t="s">
        <v>68</v>
      </c>
      <c r="Y318" s="13" t="s">
        <v>69</v>
      </c>
      <c r="Z318" s="25" t="s">
        <v>458</v>
      </c>
    </row>
    <row r="319" spans="1:26" hidden="1" x14ac:dyDescent="0.35">
      <c r="A319" s="14">
        <v>4000</v>
      </c>
      <c r="B319" s="15">
        <v>4213</v>
      </c>
      <c r="C319" s="28" t="s">
        <v>474</v>
      </c>
      <c r="D319" s="16" t="s">
        <v>475</v>
      </c>
      <c r="E319" s="17" t="s">
        <v>50</v>
      </c>
      <c r="F319" s="18">
        <v>1</v>
      </c>
      <c r="G319" s="18"/>
      <c r="H319" s="19">
        <v>45</v>
      </c>
      <c r="I319" s="20">
        <v>0</v>
      </c>
      <c r="J319" s="20">
        <v>3000</v>
      </c>
      <c r="K319" s="21">
        <v>675</v>
      </c>
      <c r="L319" s="22">
        <v>3675</v>
      </c>
      <c r="M319" s="23"/>
      <c r="N319" s="17">
        <v>4000</v>
      </c>
      <c r="O319" s="17">
        <v>4200</v>
      </c>
      <c r="P319" s="17">
        <v>4210</v>
      </c>
      <c r="Q319" s="17">
        <v>4213</v>
      </c>
      <c r="R319" s="24" t="s">
        <v>53</v>
      </c>
      <c r="S319" s="38" t="s">
        <v>144</v>
      </c>
      <c r="T319" s="24" t="s">
        <v>626</v>
      </c>
      <c r="U319" s="31" t="s">
        <v>118</v>
      </c>
      <c r="V319" s="31">
        <v>5410</v>
      </c>
      <c r="W319" s="13"/>
      <c r="X319" s="32" t="s">
        <v>68</v>
      </c>
      <c r="Y319" s="13" t="s">
        <v>69</v>
      </c>
      <c r="Z319" s="25" t="s">
        <v>458</v>
      </c>
    </row>
    <row r="320" spans="1:26" hidden="1" x14ac:dyDescent="0.35">
      <c r="A320" s="14">
        <v>4000</v>
      </c>
      <c r="B320" s="15">
        <v>4213</v>
      </c>
      <c r="C320" s="28" t="s">
        <v>476</v>
      </c>
      <c r="D320" s="16" t="s">
        <v>477</v>
      </c>
      <c r="E320" s="17" t="s">
        <v>121</v>
      </c>
      <c r="F320" s="18">
        <v>2</v>
      </c>
      <c r="G320" s="18">
        <v>30</v>
      </c>
      <c r="H320" s="19">
        <v>60</v>
      </c>
      <c r="I320" s="20">
        <v>0</v>
      </c>
      <c r="J320" s="20">
        <v>0</v>
      </c>
      <c r="K320" s="21">
        <f t="shared" ref="K320:K321" si="15">+F320*M320</f>
        <v>11000</v>
      </c>
      <c r="L320" s="22">
        <f t="shared" ref="L320:L321" si="16">+SUM(I320:K320)</f>
        <v>11000</v>
      </c>
      <c r="M320" s="23">
        <v>5500</v>
      </c>
      <c r="N320" s="17">
        <v>4000</v>
      </c>
      <c r="O320" s="17">
        <v>4200</v>
      </c>
      <c r="P320" s="17">
        <v>4210</v>
      </c>
      <c r="Q320" s="17">
        <v>4213</v>
      </c>
      <c r="R320" s="24" t="s">
        <v>53</v>
      </c>
      <c r="S320" s="24" t="s">
        <v>122</v>
      </c>
      <c r="T320" s="24" t="s">
        <v>625</v>
      </c>
      <c r="U320" s="31" t="s">
        <v>123</v>
      </c>
      <c r="V320" s="31">
        <v>5210</v>
      </c>
      <c r="W320" s="13"/>
      <c r="X320" s="32" t="s">
        <v>68</v>
      </c>
      <c r="Y320" s="13" t="s">
        <v>69</v>
      </c>
      <c r="Z320" s="25" t="s">
        <v>458</v>
      </c>
    </row>
    <row r="321" spans="1:26" hidden="1" x14ac:dyDescent="0.35">
      <c r="A321" s="14">
        <v>4000</v>
      </c>
      <c r="B321" s="15">
        <v>4213</v>
      </c>
      <c r="C321" s="28" t="s">
        <v>478</v>
      </c>
      <c r="D321" s="16" t="s">
        <v>479</v>
      </c>
      <c r="E321" s="17" t="s">
        <v>121</v>
      </c>
      <c r="F321" s="18">
        <v>1.1000000000000001</v>
      </c>
      <c r="G321" s="18">
        <v>30</v>
      </c>
      <c r="H321" s="19">
        <v>33</v>
      </c>
      <c r="I321" s="20">
        <v>0</v>
      </c>
      <c r="J321" s="20">
        <v>0</v>
      </c>
      <c r="K321" s="21">
        <f t="shared" si="15"/>
        <v>6050.0000000000009</v>
      </c>
      <c r="L321" s="22">
        <f t="shared" si="16"/>
        <v>6050.0000000000009</v>
      </c>
      <c r="M321" s="23">
        <v>5500</v>
      </c>
      <c r="N321" s="17">
        <v>4000</v>
      </c>
      <c r="O321" s="17">
        <v>4200</v>
      </c>
      <c r="P321" s="17">
        <v>4210</v>
      </c>
      <c r="Q321" s="17">
        <v>4213</v>
      </c>
      <c r="R321" s="24" t="s">
        <v>53</v>
      </c>
      <c r="S321" s="24" t="s">
        <v>122</v>
      </c>
      <c r="T321" s="24" t="s">
        <v>625</v>
      </c>
      <c r="U321" s="31" t="s">
        <v>123</v>
      </c>
      <c r="V321" s="31">
        <v>5210</v>
      </c>
      <c r="W321" s="13"/>
      <c r="X321" s="32" t="s">
        <v>68</v>
      </c>
      <c r="Y321" s="13" t="s">
        <v>69</v>
      </c>
      <c r="Z321" s="25" t="s">
        <v>458</v>
      </c>
    </row>
    <row r="322" spans="1:26" hidden="1" x14ac:dyDescent="0.35">
      <c r="A322" s="14">
        <v>4000</v>
      </c>
      <c r="B322" s="15">
        <v>4213</v>
      </c>
      <c r="C322" s="28" t="s">
        <v>480</v>
      </c>
      <c r="D322" s="16" t="s">
        <v>481</v>
      </c>
      <c r="E322" s="17" t="s">
        <v>50</v>
      </c>
      <c r="F322" s="18">
        <v>1</v>
      </c>
      <c r="G322" s="18"/>
      <c r="H322" s="19">
        <v>45</v>
      </c>
      <c r="I322" s="20">
        <v>0</v>
      </c>
      <c r="J322" s="20">
        <v>3000</v>
      </c>
      <c r="K322" s="21">
        <v>675</v>
      </c>
      <c r="L322" s="22">
        <v>3675</v>
      </c>
      <c r="M322" s="23"/>
      <c r="N322" s="17">
        <v>4000</v>
      </c>
      <c r="O322" s="17">
        <v>4200</v>
      </c>
      <c r="P322" s="17">
        <v>4210</v>
      </c>
      <c r="Q322" s="17">
        <v>4213</v>
      </c>
      <c r="R322" s="24" t="s">
        <v>53</v>
      </c>
      <c r="S322" s="38" t="s">
        <v>144</v>
      </c>
      <c r="T322" s="24" t="s">
        <v>626</v>
      </c>
      <c r="U322" s="31" t="s">
        <v>118</v>
      </c>
      <c r="V322" s="31">
        <v>5410</v>
      </c>
      <c r="W322" s="13"/>
      <c r="X322" s="32" t="s">
        <v>68</v>
      </c>
      <c r="Y322" s="13" t="s">
        <v>69</v>
      </c>
      <c r="Z322" s="25" t="s">
        <v>458</v>
      </c>
    </row>
    <row r="323" spans="1:26" hidden="1" x14ac:dyDescent="0.35">
      <c r="A323" s="14">
        <v>4000</v>
      </c>
      <c r="B323" s="14">
        <v>4213</v>
      </c>
      <c r="C323" s="28" t="s">
        <v>399</v>
      </c>
      <c r="D323" s="16" t="s">
        <v>482</v>
      </c>
      <c r="E323" s="17" t="s">
        <v>50</v>
      </c>
      <c r="F323" s="18">
        <v>4</v>
      </c>
      <c r="G323" s="18"/>
      <c r="H323" s="19">
        <v>1760</v>
      </c>
      <c r="I323" s="20">
        <v>0</v>
      </c>
      <c r="J323" s="20">
        <v>330880</v>
      </c>
      <c r="K323" s="21">
        <v>26400</v>
      </c>
      <c r="L323" s="22">
        <v>357280</v>
      </c>
      <c r="M323" s="23"/>
      <c r="N323" s="14">
        <v>4000</v>
      </c>
      <c r="O323" s="17">
        <v>4200</v>
      </c>
      <c r="P323" s="17">
        <v>4210</v>
      </c>
      <c r="Q323" s="14">
        <v>4213</v>
      </c>
      <c r="R323" s="38" t="s">
        <v>53</v>
      </c>
      <c r="S323" s="38" t="s">
        <v>144</v>
      </c>
      <c r="T323" s="24" t="s">
        <v>626</v>
      </c>
      <c r="U323" s="31" t="s">
        <v>107</v>
      </c>
      <c r="V323" s="31">
        <v>5820</v>
      </c>
      <c r="W323" s="13"/>
      <c r="X323" s="32" t="s">
        <v>68</v>
      </c>
      <c r="Y323" s="13" t="s">
        <v>69</v>
      </c>
      <c r="Z323" s="25" t="s">
        <v>458</v>
      </c>
    </row>
    <row r="324" spans="1:26" hidden="1" x14ac:dyDescent="0.35">
      <c r="A324" s="14">
        <v>4000</v>
      </c>
      <c r="B324" s="14">
        <v>4213</v>
      </c>
      <c r="C324" s="28" t="s">
        <v>483</v>
      </c>
      <c r="D324" s="16" t="s">
        <v>484</v>
      </c>
      <c r="E324" s="17" t="s">
        <v>50</v>
      </c>
      <c r="F324" s="18">
        <v>2</v>
      </c>
      <c r="G324" s="18"/>
      <c r="H324" s="19">
        <v>660</v>
      </c>
      <c r="I324" s="20">
        <v>0</v>
      </c>
      <c r="J324" s="20">
        <v>71060</v>
      </c>
      <c r="K324" s="21">
        <v>9900</v>
      </c>
      <c r="L324" s="22">
        <v>80960</v>
      </c>
      <c r="M324" s="23"/>
      <c r="N324" s="14">
        <v>4000</v>
      </c>
      <c r="O324" s="17">
        <v>4200</v>
      </c>
      <c r="P324" s="17">
        <v>4210</v>
      </c>
      <c r="Q324" s="14">
        <v>4213</v>
      </c>
      <c r="R324" s="38" t="s">
        <v>53</v>
      </c>
      <c r="S324" s="38" t="s">
        <v>144</v>
      </c>
      <c r="T324" s="24" t="s">
        <v>626</v>
      </c>
      <c r="U324" s="31" t="s">
        <v>107</v>
      </c>
      <c r="V324" s="31">
        <v>5820</v>
      </c>
      <c r="W324" s="13"/>
      <c r="X324" s="32" t="s">
        <v>68</v>
      </c>
      <c r="Y324" s="13" t="s">
        <v>69</v>
      </c>
      <c r="Z324" s="25" t="s">
        <v>458</v>
      </c>
    </row>
    <row r="325" spans="1:26" hidden="1" x14ac:dyDescent="0.35">
      <c r="A325" s="14">
        <v>4000</v>
      </c>
      <c r="B325" s="15">
        <v>4213</v>
      </c>
      <c r="C325" s="28" t="s">
        <v>485</v>
      </c>
      <c r="D325" s="16" t="s">
        <v>486</v>
      </c>
      <c r="E325" s="17" t="s">
        <v>50</v>
      </c>
      <c r="F325" s="18">
        <v>2</v>
      </c>
      <c r="G325" s="18"/>
      <c r="H325" s="19">
        <v>40</v>
      </c>
      <c r="I325" s="20">
        <v>0</v>
      </c>
      <c r="J325" s="20">
        <v>19780</v>
      </c>
      <c r="K325" s="21">
        <v>600</v>
      </c>
      <c r="L325" s="22">
        <v>20380</v>
      </c>
      <c r="M325" s="23"/>
      <c r="N325" s="17">
        <v>4000</v>
      </c>
      <c r="O325" s="17">
        <v>4200</v>
      </c>
      <c r="P325" s="17">
        <v>4210</v>
      </c>
      <c r="Q325" s="17">
        <v>4213</v>
      </c>
      <c r="R325" s="24" t="s">
        <v>53</v>
      </c>
      <c r="S325" s="38" t="s">
        <v>144</v>
      </c>
      <c r="T325" s="24" t="s">
        <v>626</v>
      </c>
      <c r="U325" s="31" t="s">
        <v>107</v>
      </c>
      <c r="V325" s="31">
        <v>5820</v>
      </c>
      <c r="W325" s="13"/>
      <c r="X325" s="32" t="s">
        <v>68</v>
      </c>
      <c r="Y325" s="13" t="s">
        <v>69</v>
      </c>
      <c r="Z325" s="25" t="s">
        <v>458</v>
      </c>
    </row>
    <row r="326" spans="1:26" hidden="1" x14ac:dyDescent="0.35">
      <c r="A326" s="14">
        <v>4000</v>
      </c>
      <c r="B326" s="15">
        <v>4213</v>
      </c>
      <c r="C326" s="28" t="s">
        <v>421</v>
      </c>
      <c r="D326" s="16" t="s">
        <v>487</v>
      </c>
      <c r="E326" s="17" t="s">
        <v>50</v>
      </c>
      <c r="F326" s="18">
        <v>7</v>
      </c>
      <c r="G326" s="18"/>
      <c r="H326" s="19">
        <v>21</v>
      </c>
      <c r="I326" s="20">
        <v>0</v>
      </c>
      <c r="J326" s="20">
        <v>1400</v>
      </c>
      <c r="K326" s="21">
        <v>283.29000000000002</v>
      </c>
      <c r="L326" s="22">
        <v>1683.29</v>
      </c>
      <c r="M326" s="23"/>
      <c r="N326" s="17">
        <v>4000</v>
      </c>
      <c r="O326" s="17">
        <v>4200</v>
      </c>
      <c r="P326" s="17">
        <v>4210</v>
      </c>
      <c r="Q326" s="17">
        <v>4213</v>
      </c>
      <c r="R326" s="24" t="s">
        <v>53</v>
      </c>
      <c r="S326" s="38" t="s">
        <v>144</v>
      </c>
      <c r="T326" s="24" t="s">
        <v>626</v>
      </c>
      <c r="U326" s="31" t="s">
        <v>107</v>
      </c>
      <c r="V326" s="31">
        <v>5820</v>
      </c>
      <c r="W326" s="13"/>
      <c r="X326" s="32" t="s">
        <v>68</v>
      </c>
      <c r="Y326" s="13" t="s">
        <v>69</v>
      </c>
      <c r="Z326" s="25" t="s">
        <v>458</v>
      </c>
    </row>
    <row r="327" spans="1:26" hidden="1" x14ac:dyDescent="0.35">
      <c r="A327" s="14">
        <v>4000</v>
      </c>
      <c r="B327" s="15">
        <v>4213</v>
      </c>
      <c r="C327" s="28" t="s">
        <v>488</v>
      </c>
      <c r="D327" s="16" t="s">
        <v>489</v>
      </c>
      <c r="E327" s="17" t="s">
        <v>50</v>
      </c>
      <c r="F327" s="18">
        <v>1</v>
      </c>
      <c r="G327" s="18"/>
      <c r="H327" s="19">
        <v>45</v>
      </c>
      <c r="I327" s="20">
        <v>0</v>
      </c>
      <c r="J327" s="20">
        <v>3000</v>
      </c>
      <c r="K327" s="21">
        <v>675</v>
      </c>
      <c r="L327" s="22">
        <v>3675</v>
      </c>
      <c r="M327" s="23"/>
      <c r="N327" s="17">
        <v>4000</v>
      </c>
      <c r="O327" s="17">
        <v>4200</v>
      </c>
      <c r="P327" s="17">
        <v>4210</v>
      </c>
      <c r="Q327" s="17">
        <v>4213</v>
      </c>
      <c r="R327" s="24" t="s">
        <v>53</v>
      </c>
      <c r="S327" s="38" t="s">
        <v>144</v>
      </c>
      <c r="T327" s="24" t="s">
        <v>626</v>
      </c>
      <c r="U327" s="31" t="s">
        <v>118</v>
      </c>
      <c r="V327" s="31">
        <v>5410</v>
      </c>
      <c r="W327" s="13"/>
      <c r="X327" s="32" t="s">
        <v>68</v>
      </c>
      <c r="Y327" s="13" t="s">
        <v>69</v>
      </c>
      <c r="Z327" s="25" t="s">
        <v>458</v>
      </c>
    </row>
    <row r="328" spans="1:26" hidden="1" x14ac:dyDescent="0.35">
      <c r="A328" s="14">
        <v>4000</v>
      </c>
      <c r="B328" s="15">
        <v>4213</v>
      </c>
      <c r="C328" s="28" t="s">
        <v>490</v>
      </c>
      <c r="D328" s="16" t="s">
        <v>491</v>
      </c>
      <c r="E328" s="17" t="s">
        <v>121</v>
      </c>
      <c r="F328" s="18">
        <v>1.1000000000000001</v>
      </c>
      <c r="G328" s="18">
        <v>30</v>
      </c>
      <c r="H328" s="19">
        <v>33</v>
      </c>
      <c r="I328" s="20">
        <v>0</v>
      </c>
      <c r="J328" s="20">
        <v>0</v>
      </c>
      <c r="K328" s="21">
        <f>+F328*M328</f>
        <v>6050.0000000000009</v>
      </c>
      <c r="L328" s="22">
        <f>+SUM(I328:K328)</f>
        <v>6050.0000000000009</v>
      </c>
      <c r="M328" s="23">
        <v>5500</v>
      </c>
      <c r="N328" s="17">
        <v>4000</v>
      </c>
      <c r="O328" s="17">
        <v>4200</v>
      </c>
      <c r="P328" s="17">
        <v>4210</v>
      </c>
      <c r="Q328" s="17">
        <v>4213</v>
      </c>
      <c r="R328" s="24" t="s">
        <v>53</v>
      </c>
      <c r="S328" s="24" t="s">
        <v>122</v>
      </c>
      <c r="T328" s="24" t="s">
        <v>625</v>
      </c>
      <c r="U328" s="31" t="s">
        <v>123</v>
      </c>
      <c r="V328" s="31">
        <v>5210</v>
      </c>
      <c r="W328" s="13"/>
      <c r="X328" s="32" t="s">
        <v>68</v>
      </c>
      <c r="Y328" s="13" t="s">
        <v>69</v>
      </c>
      <c r="Z328" s="25" t="s">
        <v>458</v>
      </c>
    </row>
    <row r="329" spans="1:26" hidden="1" x14ac:dyDescent="0.35">
      <c r="A329" s="14">
        <v>4000</v>
      </c>
      <c r="B329" s="15">
        <v>4213</v>
      </c>
      <c r="C329" s="28" t="s">
        <v>492</v>
      </c>
      <c r="D329" s="16" t="s">
        <v>493</v>
      </c>
      <c r="E329" s="17" t="s">
        <v>50</v>
      </c>
      <c r="F329" s="18">
        <v>5</v>
      </c>
      <c r="G329" s="18"/>
      <c r="H329" s="19">
        <v>525</v>
      </c>
      <c r="I329" s="20">
        <v>0</v>
      </c>
      <c r="J329" s="20">
        <v>37900</v>
      </c>
      <c r="K329" s="21">
        <v>7875</v>
      </c>
      <c r="L329" s="22">
        <v>45775</v>
      </c>
      <c r="M329" s="23"/>
      <c r="N329" s="17">
        <v>4000</v>
      </c>
      <c r="O329" s="17">
        <v>4200</v>
      </c>
      <c r="P329" s="17">
        <v>4210</v>
      </c>
      <c r="Q329" s="17">
        <v>4213</v>
      </c>
      <c r="R329" s="24" t="s">
        <v>53</v>
      </c>
      <c r="S329" s="38" t="s">
        <v>144</v>
      </c>
      <c r="T329" s="24" t="s">
        <v>626</v>
      </c>
      <c r="U329" s="31" t="s">
        <v>118</v>
      </c>
      <c r="V329" s="31">
        <v>5410</v>
      </c>
      <c r="W329" s="13"/>
      <c r="X329" s="32" t="s">
        <v>68</v>
      </c>
      <c r="Y329" s="13" t="s">
        <v>69</v>
      </c>
      <c r="Z329" s="25" t="s">
        <v>458</v>
      </c>
    </row>
    <row r="330" spans="1:26" hidden="1" x14ac:dyDescent="0.35">
      <c r="A330" s="33">
        <v>4000</v>
      </c>
      <c r="B330" s="33">
        <v>4213</v>
      </c>
      <c r="C330" s="34" t="s">
        <v>180</v>
      </c>
      <c r="D330" s="35" t="s">
        <v>181</v>
      </c>
      <c r="E330" s="33" t="s">
        <v>57</v>
      </c>
      <c r="F330" s="18"/>
      <c r="G330" s="18"/>
      <c r="H330" s="19">
        <v>400</v>
      </c>
      <c r="I330" s="20">
        <v>6320.0250000000005</v>
      </c>
      <c r="J330" s="20">
        <v>0</v>
      </c>
      <c r="K330" s="21">
        <v>6204</v>
      </c>
      <c r="L330" s="22">
        <v>12524.025000000001</v>
      </c>
      <c r="M330" s="37"/>
      <c r="N330" s="33">
        <v>4000</v>
      </c>
      <c r="O330" s="33">
        <v>4200</v>
      </c>
      <c r="P330" s="33">
        <v>4210</v>
      </c>
      <c r="Q330" s="33">
        <v>4213</v>
      </c>
      <c r="R330" s="31"/>
      <c r="S330" s="31">
        <v>6100</v>
      </c>
      <c r="T330" s="31" t="s">
        <v>627</v>
      </c>
      <c r="U330" s="31"/>
      <c r="V330" s="31"/>
      <c r="W330" s="32"/>
      <c r="X330" s="32" t="s">
        <v>68</v>
      </c>
      <c r="Y330" s="13" t="s">
        <v>69</v>
      </c>
      <c r="Z330" s="13" t="s">
        <v>458</v>
      </c>
    </row>
    <row r="331" spans="1:26" x14ac:dyDescent="0.35">
      <c r="A331" s="33">
        <v>4000</v>
      </c>
      <c r="B331" s="33">
        <v>4213</v>
      </c>
      <c r="C331" s="34" t="s">
        <v>183</v>
      </c>
      <c r="D331" s="35" t="s">
        <v>183</v>
      </c>
      <c r="E331" s="33" t="s">
        <v>57</v>
      </c>
      <c r="F331" s="18"/>
      <c r="G331" s="18"/>
      <c r="H331" s="19">
        <v>70</v>
      </c>
      <c r="I331" s="20">
        <v>1260</v>
      </c>
      <c r="J331" s="20">
        <v>0</v>
      </c>
      <c r="K331" s="21">
        <v>1085.7</v>
      </c>
      <c r="L331" s="22">
        <v>2345.6999999999998</v>
      </c>
      <c r="M331" s="37"/>
      <c r="N331" s="33">
        <v>4000</v>
      </c>
      <c r="O331" s="33">
        <v>4200</v>
      </c>
      <c r="P331" s="33">
        <v>4210</v>
      </c>
      <c r="Q331" s="33">
        <v>4213</v>
      </c>
      <c r="R331" s="31"/>
      <c r="S331" s="31">
        <v>6100</v>
      </c>
      <c r="T331" s="31" t="s">
        <v>627</v>
      </c>
      <c r="U331" s="31"/>
      <c r="V331" s="31"/>
      <c r="W331" s="13"/>
      <c r="X331" s="32" t="s">
        <v>68</v>
      </c>
      <c r="Y331" s="13" t="s">
        <v>69</v>
      </c>
      <c r="Z331" s="13" t="s">
        <v>458</v>
      </c>
    </row>
    <row r="332" spans="1:26" x14ac:dyDescent="0.35">
      <c r="A332" s="33">
        <v>4000</v>
      </c>
      <c r="B332" s="33">
        <v>4213</v>
      </c>
      <c r="C332" s="34" t="s">
        <v>184</v>
      </c>
      <c r="D332" s="35" t="s">
        <v>184</v>
      </c>
      <c r="E332" s="33" t="s">
        <v>57</v>
      </c>
      <c r="F332" s="18"/>
      <c r="G332" s="18"/>
      <c r="H332" s="19">
        <v>25</v>
      </c>
      <c r="I332" s="20">
        <v>450</v>
      </c>
      <c r="J332" s="20">
        <v>0</v>
      </c>
      <c r="K332" s="21">
        <v>387.75</v>
      </c>
      <c r="L332" s="22">
        <v>837.75</v>
      </c>
      <c r="M332" s="37"/>
      <c r="N332" s="33">
        <v>4000</v>
      </c>
      <c r="O332" s="33">
        <v>4200</v>
      </c>
      <c r="P332" s="33">
        <v>4210</v>
      </c>
      <c r="Q332" s="33">
        <v>4213</v>
      </c>
      <c r="R332" s="31"/>
      <c r="S332" s="31">
        <v>6100</v>
      </c>
      <c r="T332" s="31" t="s">
        <v>627</v>
      </c>
      <c r="U332" s="31"/>
      <c r="V332" s="31"/>
      <c r="W332" s="13"/>
      <c r="X332" s="32" t="s">
        <v>68</v>
      </c>
      <c r="Y332" s="13" t="s">
        <v>69</v>
      </c>
      <c r="Z332" s="13" t="s">
        <v>458</v>
      </c>
    </row>
    <row r="333" spans="1:26" x14ac:dyDescent="0.35">
      <c r="A333" s="33">
        <v>4000</v>
      </c>
      <c r="B333" s="33">
        <v>4213</v>
      </c>
      <c r="C333" s="34" t="s">
        <v>185</v>
      </c>
      <c r="D333" s="35" t="s">
        <v>185</v>
      </c>
      <c r="E333" s="33" t="s">
        <v>57</v>
      </c>
      <c r="F333" s="18"/>
      <c r="G333" s="18"/>
      <c r="H333" s="19">
        <v>60</v>
      </c>
      <c r="I333" s="20">
        <v>2700</v>
      </c>
      <c r="J333" s="20">
        <v>0</v>
      </c>
      <c r="K333" s="21">
        <v>930.6</v>
      </c>
      <c r="L333" s="22">
        <v>3630.6</v>
      </c>
      <c r="M333" s="37"/>
      <c r="N333" s="33">
        <v>4000</v>
      </c>
      <c r="O333" s="33">
        <v>4200</v>
      </c>
      <c r="P333" s="33">
        <v>4210</v>
      </c>
      <c r="Q333" s="33">
        <v>4213</v>
      </c>
      <c r="R333" s="31"/>
      <c r="S333" s="31">
        <v>6100</v>
      </c>
      <c r="T333" s="31" t="s">
        <v>627</v>
      </c>
      <c r="U333" s="31"/>
      <c r="V333" s="31"/>
      <c r="W333" s="32"/>
      <c r="X333" s="32" t="s">
        <v>68</v>
      </c>
      <c r="Y333" s="13" t="s">
        <v>69</v>
      </c>
      <c r="Z333" s="13" t="s">
        <v>458</v>
      </c>
    </row>
    <row r="334" spans="1:26" x14ac:dyDescent="0.35">
      <c r="A334" s="33">
        <v>4000</v>
      </c>
      <c r="B334" s="33">
        <v>4213</v>
      </c>
      <c r="C334" s="34" t="s">
        <v>189</v>
      </c>
      <c r="D334" s="35" t="s">
        <v>189</v>
      </c>
      <c r="E334" s="33" t="s">
        <v>57</v>
      </c>
      <c r="F334" s="18"/>
      <c r="G334" s="18"/>
      <c r="H334" s="19">
        <v>120</v>
      </c>
      <c r="I334" s="20">
        <v>13500</v>
      </c>
      <c r="J334" s="20">
        <v>0</v>
      </c>
      <c r="K334" s="21">
        <v>1861.2</v>
      </c>
      <c r="L334" s="22">
        <v>15361.2</v>
      </c>
      <c r="M334" s="37"/>
      <c r="N334" s="33">
        <v>4000</v>
      </c>
      <c r="O334" s="33">
        <v>4200</v>
      </c>
      <c r="P334" s="33">
        <v>4210</v>
      </c>
      <c r="Q334" s="33">
        <v>4213</v>
      </c>
      <c r="R334" s="31"/>
      <c r="S334" s="31">
        <v>6100</v>
      </c>
      <c r="T334" s="31" t="s">
        <v>627</v>
      </c>
      <c r="U334" s="31"/>
      <c r="V334" s="31"/>
      <c r="W334" s="32"/>
      <c r="X334" s="32" t="s">
        <v>68</v>
      </c>
      <c r="Y334" s="13" t="s">
        <v>69</v>
      </c>
      <c r="Z334" s="13" t="s">
        <v>458</v>
      </c>
    </row>
    <row r="335" spans="1:26" hidden="1" x14ac:dyDescent="0.35">
      <c r="A335" s="33">
        <v>4000</v>
      </c>
      <c r="B335" s="33">
        <v>4213</v>
      </c>
      <c r="C335" s="34" t="s">
        <v>494</v>
      </c>
      <c r="D335" s="35" t="s">
        <v>495</v>
      </c>
      <c r="E335" s="33" t="s">
        <v>57</v>
      </c>
      <c r="F335" s="18">
        <v>50</v>
      </c>
      <c r="G335" s="18"/>
      <c r="H335" s="19">
        <v>100</v>
      </c>
      <c r="I335" s="20">
        <v>622.25100000000009</v>
      </c>
      <c r="J335" s="20">
        <v>0</v>
      </c>
      <c r="K335" s="21">
        <v>1551</v>
      </c>
      <c r="L335" s="22">
        <v>2173.2510000000002</v>
      </c>
      <c r="M335" s="37"/>
      <c r="N335" s="33">
        <v>4000</v>
      </c>
      <c r="O335" s="33">
        <v>4200</v>
      </c>
      <c r="P335" s="33">
        <v>4210</v>
      </c>
      <c r="Q335" s="33">
        <v>4213</v>
      </c>
      <c r="R335" s="31"/>
      <c r="S335" s="31">
        <v>6100</v>
      </c>
      <c r="T335" s="31" t="s">
        <v>627</v>
      </c>
      <c r="U335" s="31"/>
      <c r="V335" s="31"/>
      <c r="W335" s="13"/>
      <c r="X335" s="32" t="s">
        <v>68</v>
      </c>
      <c r="Y335" s="13" t="s">
        <v>69</v>
      </c>
      <c r="Z335" s="13" t="s">
        <v>458</v>
      </c>
    </row>
    <row r="336" spans="1:26" hidden="1" x14ac:dyDescent="0.35">
      <c r="A336" s="33">
        <v>4000</v>
      </c>
      <c r="B336" s="33">
        <v>4213</v>
      </c>
      <c r="C336" s="34" t="s">
        <v>195</v>
      </c>
      <c r="D336" s="35" t="s">
        <v>196</v>
      </c>
      <c r="E336" s="33" t="s">
        <v>57</v>
      </c>
      <c r="F336" s="18">
        <v>106</v>
      </c>
      <c r="G336" s="18"/>
      <c r="H336" s="19">
        <v>212</v>
      </c>
      <c r="I336" s="20">
        <v>1319.1721200000002</v>
      </c>
      <c r="J336" s="20">
        <v>0</v>
      </c>
      <c r="K336" s="21">
        <v>3288.12</v>
      </c>
      <c r="L336" s="22">
        <v>4607.2921200000001</v>
      </c>
      <c r="M336" s="37"/>
      <c r="N336" s="33">
        <v>4000</v>
      </c>
      <c r="O336" s="33">
        <v>4200</v>
      </c>
      <c r="P336" s="33">
        <v>4210</v>
      </c>
      <c r="Q336" s="33">
        <v>4213</v>
      </c>
      <c r="R336" s="31"/>
      <c r="S336" s="31">
        <v>6100</v>
      </c>
      <c r="T336" s="31" t="s">
        <v>627</v>
      </c>
      <c r="U336" s="31"/>
      <c r="V336" s="31"/>
      <c r="W336" s="13"/>
      <c r="X336" s="32" t="s">
        <v>68</v>
      </c>
      <c r="Y336" s="13" t="s">
        <v>69</v>
      </c>
      <c r="Z336" s="13" t="s">
        <v>458</v>
      </c>
    </row>
    <row r="337" spans="1:26" hidden="1" x14ac:dyDescent="0.35">
      <c r="A337" s="33">
        <v>4000</v>
      </c>
      <c r="B337" s="33">
        <v>4213</v>
      </c>
      <c r="C337" s="34" t="s">
        <v>197</v>
      </c>
      <c r="D337" s="35" t="s">
        <v>198</v>
      </c>
      <c r="E337" s="33" t="s">
        <v>57</v>
      </c>
      <c r="F337" s="18">
        <v>130</v>
      </c>
      <c r="G337" s="18"/>
      <c r="H337" s="19">
        <v>325</v>
      </c>
      <c r="I337" s="20">
        <v>2379.1950000000002</v>
      </c>
      <c r="J337" s="20">
        <v>0</v>
      </c>
      <c r="K337" s="21">
        <v>5040.75</v>
      </c>
      <c r="L337" s="22">
        <v>7419.9449999999997</v>
      </c>
      <c r="M337" s="37"/>
      <c r="N337" s="33">
        <v>4000</v>
      </c>
      <c r="O337" s="33">
        <v>4200</v>
      </c>
      <c r="P337" s="33">
        <v>4210</v>
      </c>
      <c r="Q337" s="33">
        <v>4213</v>
      </c>
      <c r="R337" s="31"/>
      <c r="S337" s="31">
        <v>6100</v>
      </c>
      <c r="T337" s="31" t="s">
        <v>627</v>
      </c>
      <c r="U337" s="31"/>
      <c r="V337" s="31"/>
      <c r="W337" s="13"/>
      <c r="X337" s="32" t="s">
        <v>68</v>
      </c>
      <c r="Y337" s="13" t="s">
        <v>69</v>
      </c>
      <c r="Z337" s="13" t="s">
        <v>458</v>
      </c>
    </row>
    <row r="338" spans="1:26" hidden="1" x14ac:dyDescent="0.35">
      <c r="A338" s="33">
        <v>4000</v>
      </c>
      <c r="B338" s="33">
        <v>4213</v>
      </c>
      <c r="C338" s="34" t="s">
        <v>201</v>
      </c>
      <c r="D338" s="35" t="s">
        <v>202</v>
      </c>
      <c r="E338" s="33" t="s">
        <v>57</v>
      </c>
      <c r="F338" s="18">
        <v>44</v>
      </c>
      <c r="G338" s="18"/>
      <c r="H338" s="19">
        <v>88</v>
      </c>
      <c r="I338" s="20">
        <v>483.15960000000001</v>
      </c>
      <c r="J338" s="20">
        <v>0</v>
      </c>
      <c r="K338" s="21">
        <v>1364.88</v>
      </c>
      <c r="L338" s="22">
        <v>1848.0395999999998</v>
      </c>
      <c r="M338" s="37"/>
      <c r="N338" s="33">
        <v>4000</v>
      </c>
      <c r="O338" s="33">
        <v>4200</v>
      </c>
      <c r="P338" s="33">
        <v>4210</v>
      </c>
      <c r="Q338" s="33">
        <v>4213</v>
      </c>
      <c r="R338" s="31"/>
      <c r="S338" s="31">
        <v>6100</v>
      </c>
      <c r="T338" s="31" t="s">
        <v>627</v>
      </c>
      <c r="U338" s="31"/>
      <c r="V338" s="31"/>
      <c r="W338" s="13"/>
      <c r="X338" s="32" t="s">
        <v>68</v>
      </c>
      <c r="Y338" s="13" t="s">
        <v>69</v>
      </c>
      <c r="Z338" s="13" t="s">
        <v>458</v>
      </c>
    </row>
    <row r="339" spans="1:26" hidden="1" x14ac:dyDescent="0.35">
      <c r="A339" s="33">
        <v>4000</v>
      </c>
      <c r="B339" s="33">
        <v>4213</v>
      </c>
      <c r="C339" s="34" t="s">
        <v>203</v>
      </c>
      <c r="D339" s="35" t="s">
        <v>204</v>
      </c>
      <c r="E339" s="33" t="s">
        <v>57</v>
      </c>
      <c r="F339" s="18">
        <v>102</v>
      </c>
      <c r="G339" s="18"/>
      <c r="H339" s="19">
        <v>408</v>
      </c>
      <c r="I339" s="20">
        <v>2986.8047999999999</v>
      </c>
      <c r="J339" s="20">
        <v>0</v>
      </c>
      <c r="K339" s="21">
        <v>6328.08</v>
      </c>
      <c r="L339" s="22">
        <v>9314.8847999999998</v>
      </c>
      <c r="M339" s="37"/>
      <c r="N339" s="33">
        <v>4000</v>
      </c>
      <c r="O339" s="33">
        <v>4200</v>
      </c>
      <c r="P339" s="33">
        <v>4210</v>
      </c>
      <c r="Q339" s="33">
        <v>4213</v>
      </c>
      <c r="R339" s="31"/>
      <c r="S339" s="31">
        <v>6100</v>
      </c>
      <c r="T339" s="31" t="s">
        <v>627</v>
      </c>
      <c r="U339" s="31"/>
      <c r="V339" s="31"/>
      <c r="W339" s="13"/>
      <c r="X339" s="32" t="s">
        <v>68</v>
      </c>
      <c r="Y339" s="13" t="s">
        <v>69</v>
      </c>
      <c r="Z339" s="13" t="s">
        <v>458</v>
      </c>
    </row>
    <row r="340" spans="1:26" hidden="1" x14ac:dyDescent="0.35">
      <c r="A340" s="33">
        <v>4000</v>
      </c>
      <c r="B340" s="33">
        <v>4213</v>
      </c>
      <c r="C340" s="34" t="s">
        <v>205</v>
      </c>
      <c r="D340" s="35" t="s">
        <v>206</v>
      </c>
      <c r="E340" s="33" t="s">
        <v>57</v>
      </c>
      <c r="F340" s="18">
        <v>60</v>
      </c>
      <c r="G340" s="18"/>
      <c r="H340" s="19">
        <v>360</v>
      </c>
      <c r="I340" s="20">
        <v>2415.7980000000002</v>
      </c>
      <c r="J340" s="20">
        <v>0</v>
      </c>
      <c r="K340" s="21">
        <v>5583.6</v>
      </c>
      <c r="L340" s="22">
        <v>7999.398000000001</v>
      </c>
      <c r="M340" s="37"/>
      <c r="N340" s="33">
        <v>4000</v>
      </c>
      <c r="O340" s="33">
        <v>4200</v>
      </c>
      <c r="P340" s="33">
        <v>4210</v>
      </c>
      <c r="Q340" s="33">
        <v>4213</v>
      </c>
      <c r="R340" s="31"/>
      <c r="S340" s="31">
        <v>6100</v>
      </c>
      <c r="T340" s="31" t="s">
        <v>627</v>
      </c>
      <c r="U340" s="31"/>
      <c r="V340" s="31"/>
      <c r="W340" s="13"/>
      <c r="X340" s="32" t="s">
        <v>68</v>
      </c>
      <c r="Y340" s="13" t="s">
        <v>69</v>
      </c>
      <c r="Z340" s="13" t="s">
        <v>458</v>
      </c>
    </row>
    <row r="341" spans="1:26" hidden="1" x14ac:dyDescent="0.35">
      <c r="A341" s="14">
        <v>4000</v>
      </c>
      <c r="B341" s="15">
        <v>4213</v>
      </c>
      <c r="C341" s="28" t="s">
        <v>215</v>
      </c>
      <c r="D341" s="16" t="s">
        <v>216</v>
      </c>
      <c r="E341" s="17" t="s">
        <v>57</v>
      </c>
      <c r="F341" s="18">
        <v>100</v>
      </c>
      <c r="G341" s="18"/>
      <c r="H341" s="19">
        <v>150</v>
      </c>
      <c r="I341" s="20">
        <v>1800</v>
      </c>
      <c r="J341" s="20">
        <v>0</v>
      </c>
      <c r="K341" s="20">
        <v>2023.5</v>
      </c>
      <c r="L341" s="22">
        <v>3823.5</v>
      </c>
      <c r="M341" s="23"/>
      <c r="N341" s="17">
        <v>4000</v>
      </c>
      <c r="O341" s="17">
        <v>4200</v>
      </c>
      <c r="P341" s="17">
        <v>4210</v>
      </c>
      <c r="Q341" s="15">
        <v>4213</v>
      </c>
      <c r="R341" s="24" t="s">
        <v>58</v>
      </c>
      <c r="S341" s="24" t="s">
        <v>213</v>
      </c>
      <c r="T341" s="24" t="s">
        <v>620</v>
      </c>
      <c r="U341" s="31" t="s">
        <v>214</v>
      </c>
      <c r="V341" s="31">
        <v>7780</v>
      </c>
      <c r="W341" s="32"/>
      <c r="X341" s="32" t="s">
        <v>68</v>
      </c>
      <c r="Y341" s="13" t="s">
        <v>69</v>
      </c>
      <c r="Z341" s="25" t="s">
        <v>458</v>
      </c>
    </row>
    <row r="342" spans="1:26" hidden="1" x14ac:dyDescent="0.35">
      <c r="A342" s="14">
        <v>4000</v>
      </c>
      <c r="B342" s="15">
        <v>4213</v>
      </c>
      <c r="C342" s="28" t="s">
        <v>217</v>
      </c>
      <c r="D342" s="16" t="s">
        <v>218</v>
      </c>
      <c r="E342" s="17" t="s">
        <v>57</v>
      </c>
      <c r="F342" s="18">
        <v>90</v>
      </c>
      <c r="G342" s="18"/>
      <c r="H342" s="19">
        <v>27</v>
      </c>
      <c r="I342" s="20">
        <v>2970</v>
      </c>
      <c r="J342" s="20">
        <v>0</v>
      </c>
      <c r="K342" s="20">
        <v>364.23</v>
      </c>
      <c r="L342" s="22">
        <v>3334.23</v>
      </c>
      <c r="M342" s="23"/>
      <c r="N342" s="17">
        <v>4000</v>
      </c>
      <c r="O342" s="17">
        <v>4200</v>
      </c>
      <c r="P342" s="17">
        <v>4210</v>
      </c>
      <c r="Q342" s="15">
        <v>4213</v>
      </c>
      <c r="R342" s="24" t="s">
        <v>58</v>
      </c>
      <c r="S342" s="24" t="s">
        <v>213</v>
      </c>
      <c r="T342" s="24" t="s">
        <v>620</v>
      </c>
      <c r="U342" s="31" t="s">
        <v>64</v>
      </c>
      <c r="V342" s="31">
        <v>7911</v>
      </c>
      <c r="W342" s="32"/>
      <c r="X342" s="32" t="s">
        <v>68</v>
      </c>
      <c r="Y342" s="13" t="s">
        <v>69</v>
      </c>
      <c r="Z342" s="25" t="s">
        <v>458</v>
      </c>
    </row>
    <row r="343" spans="1:26" hidden="1" x14ac:dyDescent="0.35">
      <c r="A343" s="14">
        <v>4000</v>
      </c>
      <c r="B343" s="15">
        <v>4213</v>
      </c>
      <c r="C343" s="28" t="s">
        <v>432</v>
      </c>
      <c r="D343" s="16" t="s">
        <v>432</v>
      </c>
      <c r="E343" s="17" t="s">
        <v>57</v>
      </c>
      <c r="F343" s="18">
        <v>500</v>
      </c>
      <c r="G343" s="18"/>
      <c r="H343" s="19">
        <v>25</v>
      </c>
      <c r="I343" s="20">
        <v>1000</v>
      </c>
      <c r="J343" s="20">
        <v>0</v>
      </c>
      <c r="K343" s="20">
        <v>337.25</v>
      </c>
      <c r="L343" s="22">
        <v>1337.25</v>
      </c>
      <c r="M343" s="23"/>
      <c r="N343" s="17">
        <v>4000</v>
      </c>
      <c r="O343" s="17">
        <v>4200</v>
      </c>
      <c r="P343" s="17">
        <v>4210</v>
      </c>
      <c r="Q343" s="15">
        <v>4213</v>
      </c>
      <c r="R343" s="24" t="s">
        <v>58</v>
      </c>
      <c r="S343" s="24" t="s">
        <v>213</v>
      </c>
      <c r="T343" s="24" t="s">
        <v>620</v>
      </c>
      <c r="U343" s="31" t="s">
        <v>64</v>
      </c>
      <c r="V343" s="31">
        <v>7911</v>
      </c>
      <c r="W343" s="32"/>
      <c r="X343" s="32" t="s">
        <v>68</v>
      </c>
      <c r="Y343" s="13" t="s">
        <v>69</v>
      </c>
      <c r="Z343" s="25" t="s">
        <v>458</v>
      </c>
    </row>
    <row r="344" spans="1:26" hidden="1" x14ac:dyDescent="0.35">
      <c r="A344" s="14">
        <v>4000</v>
      </c>
      <c r="B344" s="15">
        <v>4213</v>
      </c>
      <c r="C344" s="28" t="s">
        <v>433</v>
      </c>
      <c r="D344" s="16" t="s">
        <v>433</v>
      </c>
      <c r="E344" s="17" t="s">
        <v>57</v>
      </c>
      <c r="F344" s="18">
        <v>300</v>
      </c>
      <c r="G344" s="18"/>
      <c r="H344" s="19">
        <v>15</v>
      </c>
      <c r="I344" s="20">
        <v>300</v>
      </c>
      <c r="J344" s="20">
        <v>0</v>
      </c>
      <c r="K344" s="20">
        <v>202.35</v>
      </c>
      <c r="L344" s="22">
        <v>502.35</v>
      </c>
      <c r="M344" s="23"/>
      <c r="N344" s="17">
        <v>4000</v>
      </c>
      <c r="O344" s="17">
        <v>4200</v>
      </c>
      <c r="P344" s="17">
        <v>4210</v>
      </c>
      <c r="Q344" s="15">
        <v>4213</v>
      </c>
      <c r="R344" s="24" t="s">
        <v>58</v>
      </c>
      <c r="S344" s="24" t="s">
        <v>213</v>
      </c>
      <c r="T344" s="24" t="s">
        <v>620</v>
      </c>
      <c r="U344" s="31" t="s">
        <v>64</v>
      </c>
      <c r="V344" s="31">
        <v>7911</v>
      </c>
      <c r="W344" s="32"/>
      <c r="X344" s="32" t="s">
        <v>68</v>
      </c>
      <c r="Y344" s="13" t="s">
        <v>69</v>
      </c>
      <c r="Z344" s="25" t="s">
        <v>458</v>
      </c>
    </row>
    <row r="345" spans="1:26" hidden="1" x14ac:dyDescent="0.35">
      <c r="A345" s="14">
        <v>4000</v>
      </c>
      <c r="B345" s="15">
        <v>4213</v>
      </c>
      <c r="C345" s="28" t="s">
        <v>220</v>
      </c>
      <c r="D345" s="16" t="s">
        <v>221</v>
      </c>
      <c r="E345" s="17" t="s">
        <v>57</v>
      </c>
      <c r="F345" s="18">
        <v>450</v>
      </c>
      <c r="G345" s="18"/>
      <c r="H345" s="19">
        <v>225</v>
      </c>
      <c r="I345" s="20">
        <v>19350</v>
      </c>
      <c r="J345" s="20">
        <v>0</v>
      </c>
      <c r="K345" s="20">
        <v>3035.25</v>
      </c>
      <c r="L345" s="22">
        <v>22385.25</v>
      </c>
      <c r="M345" s="23"/>
      <c r="N345" s="17">
        <v>4000</v>
      </c>
      <c r="O345" s="17">
        <v>4200</v>
      </c>
      <c r="P345" s="17">
        <v>4210</v>
      </c>
      <c r="Q345" s="15">
        <v>4213</v>
      </c>
      <c r="R345" s="24" t="s">
        <v>58</v>
      </c>
      <c r="S345" s="24" t="s">
        <v>213</v>
      </c>
      <c r="T345" s="24" t="s">
        <v>620</v>
      </c>
      <c r="U345" s="31" t="s">
        <v>64</v>
      </c>
      <c r="V345" s="31">
        <v>7911</v>
      </c>
      <c r="W345" s="32"/>
      <c r="X345" s="32" t="s">
        <v>68</v>
      </c>
      <c r="Y345" s="13" t="s">
        <v>69</v>
      </c>
      <c r="Z345" s="25" t="s">
        <v>458</v>
      </c>
    </row>
    <row r="346" spans="1:26" hidden="1" x14ac:dyDescent="0.35">
      <c r="A346" s="14">
        <v>4000</v>
      </c>
      <c r="B346" s="15">
        <v>4213</v>
      </c>
      <c r="C346" s="28" t="s">
        <v>227</v>
      </c>
      <c r="D346" s="16" t="s">
        <v>228</v>
      </c>
      <c r="E346" s="17" t="s">
        <v>57</v>
      </c>
      <c r="F346" s="18">
        <v>600</v>
      </c>
      <c r="G346" s="18"/>
      <c r="H346" s="19">
        <v>180</v>
      </c>
      <c r="I346" s="20">
        <v>16800</v>
      </c>
      <c r="J346" s="20">
        <v>0</v>
      </c>
      <c r="K346" s="20">
        <v>2428.1999999999998</v>
      </c>
      <c r="L346" s="22">
        <v>19228.2</v>
      </c>
      <c r="M346" s="23"/>
      <c r="N346" s="17">
        <v>4000</v>
      </c>
      <c r="O346" s="17">
        <v>4200</v>
      </c>
      <c r="P346" s="17">
        <v>4210</v>
      </c>
      <c r="Q346" s="15">
        <v>4213</v>
      </c>
      <c r="R346" s="24" t="s">
        <v>58</v>
      </c>
      <c r="S346" s="24" t="s">
        <v>213</v>
      </c>
      <c r="T346" s="24" t="s">
        <v>620</v>
      </c>
      <c r="U346" s="31" t="s">
        <v>64</v>
      </c>
      <c r="V346" s="31">
        <v>7911</v>
      </c>
      <c r="W346" s="32"/>
      <c r="X346" s="32" t="s">
        <v>68</v>
      </c>
      <c r="Y346" s="13" t="s">
        <v>69</v>
      </c>
      <c r="Z346" s="25" t="s">
        <v>458</v>
      </c>
    </row>
    <row r="347" spans="1:26" hidden="1" x14ac:dyDescent="0.35">
      <c r="A347" s="14">
        <v>4000</v>
      </c>
      <c r="B347" s="15">
        <v>4213</v>
      </c>
      <c r="C347" s="28" t="s">
        <v>229</v>
      </c>
      <c r="D347" s="16" t="s">
        <v>230</v>
      </c>
      <c r="E347" s="17" t="s">
        <v>57</v>
      </c>
      <c r="F347" s="18">
        <v>1400</v>
      </c>
      <c r="G347" s="18"/>
      <c r="H347" s="19">
        <v>210</v>
      </c>
      <c r="I347" s="20">
        <v>4200</v>
      </c>
      <c r="J347" s="20">
        <v>0</v>
      </c>
      <c r="K347" s="20">
        <v>2832.9</v>
      </c>
      <c r="L347" s="22">
        <v>7032.9</v>
      </c>
      <c r="M347" s="23"/>
      <c r="N347" s="17">
        <v>4000</v>
      </c>
      <c r="O347" s="17">
        <v>4200</v>
      </c>
      <c r="P347" s="17">
        <v>4210</v>
      </c>
      <c r="Q347" s="15">
        <v>4213</v>
      </c>
      <c r="R347" s="24" t="s">
        <v>58</v>
      </c>
      <c r="S347" s="24" t="s">
        <v>213</v>
      </c>
      <c r="T347" s="24" t="s">
        <v>620</v>
      </c>
      <c r="U347" s="31" t="s">
        <v>64</v>
      </c>
      <c r="V347" s="31">
        <v>7911</v>
      </c>
      <c r="W347" s="32"/>
      <c r="X347" s="32" t="s">
        <v>68</v>
      </c>
      <c r="Y347" s="13" t="s">
        <v>69</v>
      </c>
      <c r="Z347" s="25" t="s">
        <v>458</v>
      </c>
    </row>
    <row r="348" spans="1:26" hidden="1" x14ac:dyDescent="0.35">
      <c r="A348" s="14">
        <v>4000</v>
      </c>
      <c r="B348" s="15">
        <v>4213</v>
      </c>
      <c r="C348" s="28" t="s">
        <v>235</v>
      </c>
      <c r="D348" s="16" t="s">
        <v>236</v>
      </c>
      <c r="E348" s="17" t="s">
        <v>57</v>
      </c>
      <c r="F348" s="18">
        <v>1200</v>
      </c>
      <c r="G348" s="18"/>
      <c r="H348" s="19">
        <v>180</v>
      </c>
      <c r="I348" s="20">
        <v>8400</v>
      </c>
      <c r="J348" s="20">
        <v>0</v>
      </c>
      <c r="K348" s="20">
        <v>2428.1999999999998</v>
      </c>
      <c r="L348" s="22">
        <v>10828.2</v>
      </c>
      <c r="M348" s="23"/>
      <c r="N348" s="17">
        <v>4000</v>
      </c>
      <c r="O348" s="17">
        <v>4200</v>
      </c>
      <c r="P348" s="17">
        <v>4210</v>
      </c>
      <c r="Q348" s="15">
        <v>4213</v>
      </c>
      <c r="R348" s="24" t="s">
        <v>58</v>
      </c>
      <c r="S348" s="24" t="s">
        <v>213</v>
      </c>
      <c r="T348" s="24" t="s">
        <v>620</v>
      </c>
      <c r="U348" s="31" t="s">
        <v>64</v>
      </c>
      <c r="V348" s="31">
        <v>7911</v>
      </c>
      <c r="W348" s="32"/>
      <c r="X348" s="32" t="s">
        <v>68</v>
      </c>
      <c r="Y348" s="13" t="s">
        <v>69</v>
      </c>
      <c r="Z348" s="25" t="s">
        <v>458</v>
      </c>
    </row>
    <row r="349" spans="1:26" hidden="1" x14ac:dyDescent="0.35">
      <c r="A349" s="14">
        <v>4000</v>
      </c>
      <c r="B349" s="15">
        <v>4213</v>
      </c>
      <c r="C349" s="28" t="s">
        <v>436</v>
      </c>
      <c r="D349" s="16" t="s">
        <v>436</v>
      </c>
      <c r="E349" s="17" t="s">
        <v>57</v>
      </c>
      <c r="F349" s="18">
        <v>100</v>
      </c>
      <c r="G349" s="18"/>
      <c r="H349" s="19">
        <v>50</v>
      </c>
      <c r="I349" s="20">
        <v>1500</v>
      </c>
      <c r="J349" s="20">
        <v>0</v>
      </c>
      <c r="K349" s="20">
        <v>674.5</v>
      </c>
      <c r="L349" s="22">
        <v>2174.5</v>
      </c>
      <c r="M349" s="23"/>
      <c r="N349" s="17">
        <v>4000</v>
      </c>
      <c r="O349" s="17">
        <v>4200</v>
      </c>
      <c r="P349" s="17">
        <v>4210</v>
      </c>
      <c r="Q349" s="15">
        <v>4213</v>
      </c>
      <c r="R349" s="24" t="s">
        <v>58</v>
      </c>
      <c r="S349" s="24" t="s">
        <v>213</v>
      </c>
      <c r="T349" s="24" t="s">
        <v>620</v>
      </c>
      <c r="U349" s="31" t="s">
        <v>64</v>
      </c>
      <c r="V349" s="31">
        <v>7911</v>
      </c>
      <c r="W349" s="32"/>
      <c r="X349" s="32" t="s">
        <v>68</v>
      </c>
      <c r="Y349" s="13" t="s">
        <v>69</v>
      </c>
      <c r="Z349" s="25" t="s">
        <v>458</v>
      </c>
    </row>
    <row r="350" spans="1:26" hidden="1" x14ac:dyDescent="0.35">
      <c r="A350" s="14">
        <v>4000</v>
      </c>
      <c r="B350" s="15">
        <v>4213</v>
      </c>
      <c r="C350" s="28" t="s">
        <v>436</v>
      </c>
      <c r="D350" s="16" t="s">
        <v>436</v>
      </c>
      <c r="E350" s="17" t="s">
        <v>57</v>
      </c>
      <c r="F350" s="18">
        <v>100</v>
      </c>
      <c r="G350" s="18"/>
      <c r="H350" s="19">
        <v>50</v>
      </c>
      <c r="I350" s="20">
        <v>1500</v>
      </c>
      <c r="J350" s="20">
        <v>0</v>
      </c>
      <c r="K350" s="20">
        <v>674.5</v>
      </c>
      <c r="L350" s="22">
        <v>2174.5</v>
      </c>
      <c r="M350" s="23"/>
      <c r="N350" s="17">
        <v>4000</v>
      </c>
      <c r="O350" s="17">
        <v>4200</v>
      </c>
      <c r="P350" s="17">
        <v>4210</v>
      </c>
      <c r="Q350" s="15">
        <v>4213</v>
      </c>
      <c r="R350" s="24" t="s">
        <v>58</v>
      </c>
      <c r="S350" s="24" t="s">
        <v>213</v>
      </c>
      <c r="T350" s="24" t="s">
        <v>620</v>
      </c>
      <c r="U350" s="31" t="s">
        <v>64</v>
      </c>
      <c r="V350" s="31">
        <v>7911</v>
      </c>
      <c r="W350" s="32"/>
      <c r="X350" s="32" t="s">
        <v>68</v>
      </c>
      <c r="Y350" s="13" t="s">
        <v>69</v>
      </c>
      <c r="Z350" s="25" t="s">
        <v>458</v>
      </c>
    </row>
    <row r="351" spans="1:26" hidden="1" x14ac:dyDescent="0.35">
      <c r="A351" s="14">
        <v>4000</v>
      </c>
      <c r="B351" s="15">
        <v>4213</v>
      </c>
      <c r="C351" s="28" t="s">
        <v>437</v>
      </c>
      <c r="D351" s="16" t="s">
        <v>437</v>
      </c>
      <c r="E351" s="17" t="s">
        <v>57</v>
      </c>
      <c r="F351" s="18">
        <v>100</v>
      </c>
      <c r="G351" s="18"/>
      <c r="H351" s="19">
        <v>40</v>
      </c>
      <c r="I351" s="20">
        <v>1000</v>
      </c>
      <c r="J351" s="20">
        <v>0</v>
      </c>
      <c r="K351" s="20">
        <v>539.6</v>
      </c>
      <c r="L351" s="22">
        <v>1539.6</v>
      </c>
      <c r="M351" s="23"/>
      <c r="N351" s="17">
        <v>4000</v>
      </c>
      <c r="O351" s="17">
        <v>4200</v>
      </c>
      <c r="P351" s="17">
        <v>4210</v>
      </c>
      <c r="Q351" s="15">
        <v>4213</v>
      </c>
      <c r="R351" s="24" t="s">
        <v>58</v>
      </c>
      <c r="S351" s="24" t="s">
        <v>213</v>
      </c>
      <c r="T351" s="24" t="s">
        <v>620</v>
      </c>
      <c r="U351" s="31" t="s">
        <v>64</v>
      </c>
      <c r="V351" s="31">
        <v>7911</v>
      </c>
      <c r="W351" s="32"/>
      <c r="X351" s="32" t="s">
        <v>68</v>
      </c>
      <c r="Y351" s="13" t="s">
        <v>69</v>
      </c>
      <c r="Z351" s="25" t="s">
        <v>458</v>
      </c>
    </row>
    <row r="352" spans="1:26" hidden="1" x14ac:dyDescent="0.35">
      <c r="A352" s="14">
        <v>4000</v>
      </c>
      <c r="B352" s="15">
        <v>4213</v>
      </c>
      <c r="C352" s="28" t="s">
        <v>437</v>
      </c>
      <c r="D352" s="16" t="s">
        <v>437</v>
      </c>
      <c r="E352" s="17" t="s">
        <v>57</v>
      </c>
      <c r="F352" s="18">
        <v>100</v>
      </c>
      <c r="G352" s="18"/>
      <c r="H352" s="19">
        <v>40</v>
      </c>
      <c r="I352" s="20">
        <v>1000</v>
      </c>
      <c r="J352" s="20">
        <v>0</v>
      </c>
      <c r="K352" s="20">
        <v>539.6</v>
      </c>
      <c r="L352" s="22">
        <v>1539.6</v>
      </c>
      <c r="M352" s="23"/>
      <c r="N352" s="17">
        <v>4000</v>
      </c>
      <c r="O352" s="17">
        <v>4200</v>
      </c>
      <c r="P352" s="17">
        <v>4210</v>
      </c>
      <c r="Q352" s="15">
        <v>4213</v>
      </c>
      <c r="R352" s="24" t="s">
        <v>58</v>
      </c>
      <c r="S352" s="24" t="s">
        <v>213</v>
      </c>
      <c r="T352" s="24" t="s">
        <v>620</v>
      </c>
      <c r="U352" s="31" t="s">
        <v>64</v>
      </c>
      <c r="V352" s="31">
        <v>7911</v>
      </c>
      <c r="W352" s="32"/>
      <c r="X352" s="32" t="s">
        <v>68</v>
      </c>
      <c r="Y352" s="13" t="s">
        <v>69</v>
      </c>
      <c r="Z352" s="25" t="s">
        <v>458</v>
      </c>
    </row>
    <row r="353" spans="1:26" hidden="1" x14ac:dyDescent="0.35">
      <c r="A353" s="14">
        <v>4000</v>
      </c>
      <c r="B353" s="15">
        <v>4213</v>
      </c>
      <c r="C353" s="28" t="s">
        <v>242</v>
      </c>
      <c r="D353" s="16" t="s">
        <v>243</v>
      </c>
      <c r="E353" s="17" t="s">
        <v>57</v>
      </c>
      <c r="F353" s="18">
        <v>2000</v>
      </c>
      <c r="G353" s="18"/>
      <c r="H353" s="19">
        <v>600</v>
      </c>
      <c r="I353" s="20">
        <v>16000</v>
      </c>
      <c r="J353" s="20">
        <v>0</v>
      </c>
      <c r="K353" s="20">
        <v>8094</v>
      </c>
      <c r="L353" s="22">
        <v>24094</v>
      </c>
      <c r="M353" s="23"/>
      <c r="N353" s="17">
        <v>4000</v>
      </c>
      <c r="O353" s="17">
        <v>4200</v>
      </c>
      <c r="P353" s="17">
        <v>4210</v>
      </c>
      <c r="Q353" s="15">
        <v>4213</v>
      </c>
      <c r="R353" s="24" t="s">
        <v>58</v>
      </c>
      <c r="S353" s="24" t="s">
        <v>213</v>
      </c>
      <c r="T353" s="24" t="s">
        <v>620</v>
      </c>
      <c r="U353" s="31" t="s">
        <v>64</v>
      </c>
      <c r="V353" s="31">
        <v>7911</v>
      </c>
      <c r="W353" s="32"/>
      <c r="X353" s="32" t="s">
        <v>68</v>
      </c>
      <c r="Y353" s="13" t="s">
        <v>69</v>
      </c>
      <c r="Z353" s="25" t="s">
        <v>458</v>
      </c>
    </row>
    <row r="354" spans="1:26" hidden="1" x14ac:dyDescent="0.35">
      <c r="A354" s="14">
        <v>4000</v>
      </c>
      <c r="B354" s="15">
        <v>4213</v>
      </c>
      <c r="C354" s="28" t="s">
        <v>246</v>
      </c>
      <c r="D354" s="16" t="s">
        <v>246</v>
      </c>
      <c r="E354" s="17" t="s">
        <v>57</v>
      </c>
      <c r="F354" s="18">
        <v>300</v>
      </c>
      <c r="G354" s="18"/>
      <c r="H354" s="19">
        <v>15</v>
      </c>
      <c r="I354" s="20">
        <v>300</v>
      </c>
      <c r="J354" s="20">
        <v>0</v>
      </c>
      <c r="K354" s="20">
        <v>202.35</v>
      </c>
      <c r="L354" s="22">
        <v>502.35</v>
      </c>
      <c r="M354" s="23"/>
      <c r="N354" s="17">
        <v>4000</v>
      </c>
      <c r="O354" s="17">
        <v>4200</v>
      </c>
      <c r="P354" s="17">
        <v>4210</v>
      </c>
      <c r="Q354" s="15">
        <v>4213</v>
      </c>
      <c r="R354" s="24" t="s">
        <v>58</v>
      </c>
      <c r="S354" s="24" t="s">
        <v>213</v>
      </c>
      <c r="T354" s="24" t="s">
        <v>620</v>
      </c>
      <c r="U354" s="31" t="s">
        <v>64</v>
      </c>
      <c r="V354" s="31">
        <v>7911</v>
      </c>
      <c r="W354" s="32"/>
      <c r="X354" s="32" t="s">
        <v>68</v>
      </c>
      <c r="Y354" s="13" t="s">
        <v>69</v>
      </c>
      <c r="Z354" s="25" t="s">
        <v>458</v>
      </c>
    </row>
    <row r="355" spans="1:26" hidden="1" x14ac:dyDescent="0.35">
      <c r="A355" s="14">
        <v>4000</v>
      </c>
      <c r="B355" s="15">
        <v>4213</v>
      </c>
      <c r="C355" s="28" t="s">
        <v>250</v>
      </c>
      <c r="D355" s="16" t="s">
        <v>251</v>
      </c>
      <c r="E355" s="17" t="s">
        <v>57</v>
      </c>
      <c r="F355" s="18">
        <v>1200</v>
      </c>
      <c r="G355" s="18"/>
      <c r="H355" s="19">
        <v>180</v>
      </c>
      <c r="I355" s="20">
        <v>4800</v>
      </c>
      <c r="J355" s="20">
        <v>0</v>
      </c>
      <c r="K355" s="20">
        <v>2428.1999999999998</v>
      </c>
      <c r="L355" s="22">
        <v>7228.2</v>
      </c>
      <c r="M355" s="23"/>
      <c r="N355" s="17">
        <v>4000</v>
      </c>
      <c r="O355" s="17">
        <v>4200</v>
      </c>
      <c r="P355" s="17">
        <v>4210</v>
      </c>
      <c r="Q355" s="15">
        <v>4213</v>
      </c>
      <c r="R355" s="24" t="s">
        <v>58</v>
      </c>
      <c r="S355" s="24" t="s">
        <v>213</v>
      </c>
      <c r="T355" s="24" t="s">
        <v>620</v>
      </c>
      <c r="U355" s="31" t="s">
        <v>64</v>
      </c>
      <c r="V355" s="31">
        <v>7911</v>
      </c>
      <c r="W355" s="32"/>
      <c r="X355" s="32" t="s">
        <v>68</v>
      </c>
      <c r="Y355" s="13" t="s">
        <v>69</v>
      </c>
      <c r="Z355" s="25" t="s">
        <v>458</v>
      </c>
    </row>
    <row r="356" spans="1:26" hidden="1" x14ac:dyDescent="0.35">
      <c r="A356" s="14">
        <v>4000</v>
      </c>
      <c r="B356" s="15">
        <v>4213</v>
      </c>
      <c r="C356" s="28" t="s">
        <v>440</v>
      </c>
      <c r="D356" s="16" t="s">
        <v>210</v>
      </c>
      <c r="E356" s="17" t="s">
        <v>57</v>
      </c>
      <c r="F356" s="18">
        <v>960</v>
      </c>
      <c r="G356" s="18"/>
      <c r="H356" s="19">
        <v>192</v>
      </c>
      <c r="I356" s="20">
        <v>2880</v>
      </c>
      <c r="J356" s="20">
        <v>0</v>
      </c>
      <c r="K356" s="20">
        <v>2655.36</v>
      </c>
      <c r="L356" s="22">
        <v>5535.36</v>
      </c>
      <c r="M356" s="23"/>
      <c r="N356" s="17">
        <v>4000</v>
      </c>
      <c r="O356" s="17">
        <v>4200</v>
      </c>
      <c r="P356" s="17">
        <v>4210</v>
      </c>
      <c r="Q356" s="15">
        <v>4213</v>
      </c>
      <c r="R356" s="24" t="s">
        <v>58</v>
      </c>
      <c r="S356" s="24" t="s">
        <v>213</v>
      </c>
      <c r="T356" s="24" t="s">
        <v>620</v>
      </c>
      <c r="U356" s="31" t="s">
        <v>64</v>
      </c>
      <c r="V356" s="31">
        <v>7911</v>
      </c>
      <c r="W356" s="32"/>
      <c r="X356" s="32" t="s">
        <v>68</v>
      </c>
      <c r="Y356" s="13" t="s">
        <v>69</v>
      </c>
      <c r="Z356" s="25" t="s">
        <v>458</v>
      </c>
    </row>
    <row r="357" spans="1:26" hidden="1" x14ac:dyDescent="0.35">
      <c r="A357" s="14">
        <v>4000</v>
      </c>
      <c r="B357" s="15">
        <v>4213</v>
      </c>
      <c r="C357" s="28" t="s">
        <v>256</v>
      </c>
      <c r="D357" s="16" t="s">
        <v>257</v>
      </c>
      <c r="E357" s="17" t="s">
        <v>57</v>
      </c>
      <c r="F357" s="18">
        <v>990</v>
      </c>
      <c r="G357" s="18"/>
      <c r="H357" s="19">
        <v>198</v>
      </c>
      <c r="I357" s="20">
        <v>3960</v>
      </c>
      <c r="J357" s="20">
        <v>0</v>
      </c>
      <c r="K357" s="20">
        <v>2738.34</v>
      </c>
      <c r="L357" s="22">
        <v>6698.34</v>
      </c>
      <c r="M357" s="23"/>
      <c r="N357" s="17">
        <v>4000</v>
      </c>
      <c r="O357" s="17">
        <v>4200</v>
      </c>
      <c r="P357" s="17">
        <v>4210</v>
      </c>
      <c r="Q357" s="15">
        <v>4213</v>
      </c>
      <c r="R357" s="24" t="s">
        <v>58</v>
      </c>
      <c r="S357" s="24" t="s">
        <v>213</v>
      </c>
      <c r="T357" s="24" t="s">
        <v>620</v>
      </c>
      <c r="U357" s="31" t="s">
        <v>64</v>
      </c>
      <c r="V357" s="31">
        <v>7913</v>
      </c>
      <c r="W357" s="32"/>
      <c r="X357" s="32" t="s">
        <v>68</v>
      </c>
      <c r="Y357" s="13" t="s">
        <v>69</v>
      </c>
      <c r="Z357" s="25" t="s">
        <v>458</v>
      </c>
    </row>
    <row r="358" spans="1:26" hidden="1" x14ac:dyDescent="0.35">
      <c r="A358" s="14">
        <v>4000</v>
      </c>
      <c r="B358" s="15">
        <v>4213</v>
      </c>
      <c r="C358" s="28" t="s">
        <v>258</v>
      </c>
      <c r="D358" s="16" t="s">
        <v>259</v>
      </c>
      <c r="E358" s="17" t="s">
        <v>57</v>
      </c>
      <c r="F358" s="18">
        <v>630</v>
      </c>
      <c r="G358" s="18"/>
      <c r="H358" s="19">
        <v>94.5</v>
      </c>
      <c r="I358" s="20">
        <v>2520</v>
      </c>
      <c r="J358" s="20">
        <v>0</v>
      </c>
      <c r="K358" s="20">
        <v>1306.9349999999999</v>
      </c>
      <c r="L358" s="22">
        <v>3826.9349999999999</v>
      </c>
      <c r="M358" s="23"/>
      <c r="N358" s="17">
        <v>4000</v>
      </c>
      <c r="O358" s="17">
        <v>4200</v>
      </c>
      <c r="P358" s="17">
        <v>4210</v>
      </c>
      <c r="Q358" s="15">
        <v>4213</v>
      </c>
      <c r="R358" s="24" t="s">
        <v>58</v>
      </c>
      <c r="S358" s="24" t="s">
        <v>213</v>
      </c>
      <c r="T358" s="24" t="s">
        <v>620</v>
      </c>
      <c r="U358" s="31" t="s">
        <v>64</v>
      </c>
      <c r="V358" s="31">
        <v>7913</v>
      </c>
      <c r="W358" s="32"/>
      <c r="X358" s="32" t="s">
        <v>68</v>
      </c>
      <c r="Y358" s="13" t="s">
        <v>69</v>
      </c>
      <c r="Z358" s="25" t="s">
        <v>458</v>
      </c>
    </row>
    <row r="359" spans="1:26" hidden="1" x14ac:dyDescent="0.35">
      <c r="A359" s="14">
        <v>4000</v>
      </c>
      <c r="B359" s="15">
        <v>4213</v>
      </c>
      <c r="C359" s="28" t="s">
        <v>496</v>
      </c>
      <c r="D359" s="16" t="s">
        <v>496</v>
      </c>
      <c r="E359" s="17" t="s">
        <v>50</v>
      </c>
      <c r="F359" s="18">
        <v>4</v>
      </c>
      <c r="G359" s="18"/>
      <c r="H359" s="19">
        <v>80</v>
      </c>
      <c r="I359" s="20">
        <v>0</v>
      </c>
      <c r="J359" s="20">
        <v>15199.2</v>
      </c>
      <c r="K359" s="20">
        <v>1200</v>
      </c>
      <c r="L359" s="22">
        <v>16399.2</v>
      </c>
      <c r="M359" s="23"/>
      <c r="N359" s="17">
        <v>4000</v>
      </c>
      <c r="O359" s="17">
        <v>4200</v>
      </c>
      <c r="P359" s="17">
        <v>4210</v>
      </c>
      <c r="Q359" s="15">
        <v>4213</v>
      </c>
      <c r="R359" s="24" t="s">
        <v>58</v>
      </c>
      <c r="S359" s="24">
        <v>7200</v>
      </c>
      <c r="T359" s="24" t="s">
        <v>619</v>
      </c>
      <c r="U359" s="31" t="s">
        <v>497</v>
      </c>
      <c r="V359" s="31">
        <v>7281</v>
      </c>
      <c r="W359" s="32"/>
      <c r="X359" s="32" t="s">
        <v>68</v>
      </c>
      <c r="Y359" s="13" t="s">
        <v>69</v>
      </c>
      <c r="Z359" s="25" t="s">
        <v>458</v>
      </c>
    </row>
    <row r="360" spans="1:26" hidden="1" x14ac:dyDescent="0.35">
      <c r="A360" s="14">
        <v>4000</v>
      </c>
      <c r="B360" s="15">
        <v>4213</v>
      </c>
      <c r="C360" s="28" t="s">
        <v>264</v>
      </c>
      <c r="D360" s="16" t="s">
        <v>264</v>
      </c>
      <c r="E360" s="17" t="s">
        <v>57</v>
      </c>
      <c r="F360" s="18"/>
      <c r="G360" s="18"/>
      <c r="H360" s="19">
        <v>100</v>
      </c>
      <c r="I360" s="20">
        <v>1500</v>
      </c>
      <c r="J360" s="20">
        <v>0</v>
      </c>
      <c r="K360" s="20">
        <v>1349</v>
      </c>
      <c r="L360" s="22">
        <v>2849</v>
      </c>
      <c r="M360" s="23"/>
      <c r="N360" s="17">
        <v>4000</v>
      </c>
      <c r="O360" s="17">
        <v>4200</v>
      </c>
      <c r="P360" s="17">
        <v>4210</v>
      </c>
      <c r="Q360" s="15">
        <v>4213</v>
      </c>
      <c r="R360" s="24" t="s">
        <v>58</v>
      </c>
      <c r="S360" s="24" t="s">
        <v>213</v>
      </c>
      <c r="T360" s="24" t="s">
        <v>620</v>
      </c>
      <c r="U360" s="31" t="s">
        <v>62</v>
      </c>
      <c r="V360" s="31">
        <v>7930</v>
      </c>
      <c r="W360" s="32"/>
      <c r="X360" s="32" t="s">
        <v>68</v>
      </c>
      <c r="Y360" s="13" t="s">
        <v>69</v>
      </c>
      <c r="Z360" s="25" t="s">
        <v>458</v>
      </c>
    </row>
    <row r="361" spans="1:26" hidden="1" x14ac:dyDescent="0.35">
      <c r="A361" s="14">
        <v>4000</v>
      </c>
      <c r="B361" s="15">
        <v>4213</v>
      </c>
      <c r="C361" s="28" t="s">
        <v>271</v>
      </c>
      <c r="D361" s="16" t="s">
        <v>271</v>
      </c>
      <c r="E361" s="17" t="s">
        <v>50</v>
      </c>
      <c r="F361" s="18">
        <v>1</v>
      </c>
      <c r="G361" s="18"/>
      <c r="H361" s="19">
        <v>200</v>
      </c>
      <c r="I361" s="20">
        <v>0</v>
      </c>
      <c r="J361" s="20">
        <v>46800</v>
      </c>
      <c r="K361" s="20">
        <v>2698</v>
      </c>
      <c r="L361" s="22">
        <v>49498</v>
      </c>
      <c r="M361" s="23"/>
      <c r="N361" s="17">
        <v>4000</v>
      </c>
      <c r="O361" s="17">
        <v>4200</v>
      </c>
      <c r="P361" s="17">
        <v>4210</v>
      </c>
      <c r="Q361" s="15">
        <v>4213</v>
      </c>
      <c r="R361" s="24" t="s">
        <v>58</v>
      </c>
      <c r="S361" s="24">
        <v>7200</v>
      </c>
      <c r="T361" s="24" t="s">
        <v>619</v>
      </c>
      <c r="U361" s="31" t="s">
        <v>272</v>
      </c>
      <c r="V361" s="31">
        <v>7610</v>
      </c>
      <c r="W361" s="32"/>
      <c r="X361" s="32" t="s">
        <v>68</v>
      </c>
      <c r="Y361" s="13" t="s">
        <v>69</v>
      </c>
      <c r="Z361" s="25" t="s">
        <v>458</v>
      </c>
    </row>
    <row r="362" spans="1:26" hidden="1" x14ac:dyDescent="0.35">
      <c r="A362" s="14">
        <v>4000</v>
      </c>
      <c r="B362" s="15">
        <v>4213</v>
      </c>
      <c r="C362" s="28" t="s">
        <v>273</v>
      </c>
      <c r="D362" s="16" t="s">
        <v>274</v>
      </c>
      <c r="E362" s="17" t="s">
        <v>57</v>
      </c>
      <c r="F362" s="18"/>
      <c r="G362" s="18"/>
      <c r="H362" s="19">
        <v>100</v>
      </c>
      <c r="I362" s="20">
        <v>800</v>
      </c>
      <c r="J362" s="20">
        <v>0</v>
      </c>
      <c r="K362" s="20">
        <v>1349</v>
      </c>
      <c r="L362" s="22">
        <v>2149</v>
      </c>
      <c r="M362" s="23"/>
      <c r="N362" s="17">
        <v>4000</v>
      </c>
      <c r="O362" s="17">
        <v>4200</v>
      </c>
      <c r="P362" s="17">
        <v>4210</v>
      </c>
      <c r="Q362" s="15">
        <v>4213</v>
      </c>
      <c r="R362" s="24" t="s">
        <v>58</v>
      </c>
      <c r="S362" s="24" t="s">
        <v>213</v>
      </c>
      <c r="T362" s="24" t="s">
        <v>620</v>
      </c>
      <c r="U362" s="31" t="s">
        <v>63</v>
      </c>
      <c r="V362" s="31">
        <v>7821</v>
      </c>
      <c r="W362" s="32"/>
      <c r="X362" s="32" t="s">
        <v>68</v>
      </c>
      <c r="Y362" s="13" t="s">
        <v>69</v>
      </c>
      <c r="Z362" s="25" t="s">
        <v>458</v>
      </c>
    </row>
    <row r="363" spans="1:26" hidden="1" x14ac:dyDescent="0.35">
      <c r="A363" s="14">
        <v>4000</v>
      </c>
      <c r="B363" s="15">
        <v>4213</v>
      </c>
      <c r="C363" s="28" t="s">
        <v>275</v>
      </c>
      <c r="D363" s="16" t="s">
        <v>276</v>
      </c>
      <c r="E363" s="17" t="s">
        <v>57</v>
      </c>
      <c r="F363" s="18"/>
      <c r="G363" s="18"/>
      <c r="H363" s="19">
        <v>100</v>
      </c>
      <c r="I363" s="20">
        <v>1300</v>
      </c>
      <c r="J363" s="20">
        <v>0</v>
      </c>
      <c r="K363" s="20">
        <v>1349</v>
      </c>
      <c r="L363" s="22">
        <v>2649</v>
      </c>
      <c r="M363" s="23"/>
      <c r="N363" s="17">
        <v>4000</v>
      </c>
      <c r="O363" s="17">
        <v>4200</v>
      </c>
      <c r="P363" s="17">
        <v>4210</v>
      </c>
      <c r="Q363" s="15">
        <v>4213</v>
      </c>
      <c r="R363" s="24" t="s">
        <v>58</v>
      </c>
      <c r="S363" s="24" t="s">
        <v>213</v>
      </c>
      <c r="T363" s="24" t="s">
        <v>620</v>
      </c>
      <c r="U363" s="31" t="s">
        <v>63</v>
      </c>
      <c r="V363" s="31">
        <v>7821</v>
      </c>
      <c r="W363" s="32"/>
      <c r="X363" s="32" t="s">
        <v>68</v>
      </c>
      <c r="Y363" s="13" t="s">
        <v>69</v>
      </c>
      <c r="Z363" s="25" t="s">
        <v>458</v>
      </c>
    </row>
    <row r="364" spans="1:26" hidden="1" x14ac:dyDescent="0.35">
      <c r="A364" s="14">
        <v>4000</v>
      </c>
      <c r="B364" s="15">
        <v>4213</v>
      </c>
      <c r="C364" s="28" t="s">
        <v>275</v>
      </c>
      <c r="D364" s="16" t="s">
        <v>276</v>
      </c>
      <c r="E364" s="17" t="s">
        <v>57</v>
      </c>
      <c r="F364" s="18"/>
      <c r="G364" s="18"/>
      <c r="H364" s="19">
        <v>100</v>
      </c>
      <c r="I364" s="20">
        <v>1300</v>
      </c>
      <c r="J364" s="20">
        <v>0</v>
      </c>
      <c r="K364" s="20">
        <v>1349</v>
      </c>
      <c r="L364" s="22">
        <v>2649</v>
      </c>
      <c r="M364" s="23"/>
      <c r="N364" s="17">
        <v>4000</v>
      </c>
      <c r="O364" s="17">
        <v>4200</v>
      </c>
      <c r="P364" s="17">
        <v>4210</v>
      </c>
      <c r="Q364" s="15">
        <v>4213</v>
      </c>
      <c r="R364" s="24" t="s">
        <v>58</v>
      </c>
      <c r="S364" s="24" t="s">
        <v>213</v>
      </c>
      <c r="T364" s="24" t="s">
        <v>620</v>
      </c>
      <c r="U364" s="31" t="s">
        <v>63</v>
      </c>
      <c r="V364" s="31">
        <v>7821</v>
      </c>
      <c r="W364" s="32"/>
      <c r="X364" s="32" t="s">
        <v>68</v>
      </c>
      <c r="Y364" s="13" t="s">
        <v>69</v>
      </c>
      <c r="Z364" s="25" t="s">
        <v>458</v>
      </c>
    </row>
    <row r="365" spans="1:26" hidden="1" x14ac:dyDescent="0.35">
      <c r="A365" s="14">
        <v>4000</v>
      </c>
      <c r="B365" s="15">
        <v>4213</v>
      </c>
      <c r="C365" s="28" t="s">
        <v>279</v>
      </c>
      <c r="D365" s="16" t="s">
        <v>280</v>
      </c>
      <c r="E365" s="17" t="s">
        <v>57</v>
      </c>
      <c r="F365" s="18"/>
      <c r="G365" s="18"/>
      <c r="H365" s="19">
        <v>800</v>
      </c>
      <c r="I365" s="20">
        <v>4800</v>
      </c>
      <c r="J365" s="20">
        <v>0</v>
      </c>
      <c r="K365" s="20">
        <v>10792</v>
      </c>
      <c r="L365" s="22">
        <v>15592</v>
      </c>
      <c r="M365" s="23"/>
      <c r="N365" s="17">
        <v>4000</v>
      </c>
      <c r="O365" s="17">
        <v>4200</v>
      </c>
      <c r="P365" s="17">
        <v>4210</v>
      </c>
      <c r="Q365" s="15">
        <v>4213</v>
      </c>
      <c r="R365" s="24" t="s">
        <v>58</v>
      </c>
      <c r="S365" s="24" t="s">
        <v>213</v>
      </c>
      <c r="T365" s="24" t="s">
        <v>620</v>
      </c>
      <c r="U365" s="31" t="s">
        <v>63</v>
      </c>
      <c r="V365" s="31">
        <v>7821</v>
      </c>
      <c r="W365" s="32"/>
      <c r="X365" s="32" t="s">
        <v>68</v>
      </c>
      <c r="Y365" s="13" t="s">
        <v>69</v>
      </c>
      <c r="Z365" s="25" t="s">
        <v>458</v>
      </c>
    </row>
    <row r="366" spans="1:26" hidden="1" x14ac:dyDescent="0.35">
      <c r="A366" s="14">
        <v>4000</v>
      </c>
      <c r="B366" s="15">
        <v>4213</v>
      </c>
      <c r="C366" s="28" t="s">
        <v>279</v>
      </c>
      <c r="D366" s="16" t="s">
        <v>281</v>
      </c>
      <c r="E366" s="17" t="s">
        <v>57</v>
      </c>
      <c r="F366" s="18"/>
      <c r="G366" s="18"/>
      <c r="H366" s="19">
        <v>120</v>
      </c>
      <c r="I366" s="20">
        <v>720</v>
      </c>
      <c r="J366" s="20">
        <v>0</v>
      </c>
      <c r="K366" s="20">
        <v>1618.8</v>
      </c>
      <c r="L366" s="22">
        <v>2338.8000000000002</v>
      </c>
      <c r="M366" s="23"/>
      <c r="N366" s="17">
        <v>4000</v>
      </c>
      <c r="O366" s="17">
        <v>4200</v>
      </c>
      <c r="P366" s="17">
        <v>4210</v>
      </c>
      <c r="Q366" s="15">
        <v>4213</v>
      </c>
      <c r="R366" s="24" t="s">
        <v>58</v>
      </c>
      <c r="S366" s="24" t="s">
        <v>213</v>
      </c>
      <c r="T366" s="24" t="s">
        <v>620</v>
      </c>
      <c r="U366" s="31" t="s">
        <v>63</v>
      </c>
      <c r="V366" s="31">
        <v>7821</v>
      </c>
      <c r="W366" s="32"/>
      <c r="X366" s="32" t="s">
        <v>68</v>
      </c>
      <c r="Y366" s="13" t="s">
        <v>69</v>
      </c>
      <c r="Z366" s="25" t="s">
        <v>458</v>
      </c>
    </row>
    <row r="367" spans="1:26" hidden="1" x14ac:dyDescent="0.35">
      <c r="A367" s="14">
        <v>4000</v>
      </c>
      <c r="B367" s="15">
        <v>4213</v>
      </c>
      <c r="C367" s="28" t="s">
        <v>498</v>
      </c>
      <c r="D367" s="16" t="s">
        <v>283</v>
      </c>
      <c r="E367" s="17" t="s">
        <v>57</v>
      </c>
      <c r="F367" s="18"/>
      <c r="G367" s="18"/>
      <c r="H367" s="19">
        <v>556</v>
      </c>
      <c r="I367" s="20">
        <v>16680</v>
      </c>
      <c r="J367" s="20">
        <v>0</v>
      </c>
      <c r="K367" s="20">
        <v>7689.48</v>
      </c>
      <c r="L367" s="22">
        <v>24369.48</v>
      </c>
      <c r="M367" s="23"/>
      <c r="N367" s="17">
        <v>4000</v>
      </c>
      <c r="O367" s="17">
        <v>4200</v>
      </c>
      <c r="P367" s="17">
        <v>4210</v>
      </c>
      <c r="Q367" s="15">
        <v>4213</v>
      </c>
      <c r="R367" s="24" t="s">
        <v>58</v>
      </c>
      <c r="S367" s="24" t="s">
        <v>213</v>
      </c>
      <c r="T367" s="24" t="s">
        <v>620</v>
      </c>
      <c r="U367" s="31" t="s">
        <v>63</v>
      </c>
      <c r="V367" s="31">
        <v>7821</v>
      </c>
      <c r="W367" s="32"/>
      <c r="X367" s="32" t="s">
        <v>68</v>
      </c>
      <c r="Y367" s="13" t="s">
        <v>69</v>
      </c>
      <c r="Z367" s="25" t="s">
        <v>458</v>
      </c>
    </row>
    <row r="368" spans="1:26" hidden="1" x14ac:dyDescent="0.35">
      <c r="A368" s="14">
        <v>4000</v>
      </c>
      <c r="B368" s="15">
        <v>4213</v>
      </c>
      <c r="C368" s="28" t="s">
        <v>284</v>
      </c>
      <c r="D368" s="16" t="s">
        <v>284</v>
      </c>
      <c r="E368" s="17" t="s">
        <v>57</v>
      </c>
      <c r="F368" s="18"/>
      <c r="G368" s="18"/>
      <c r="H368" s="19">
        <v>29.5</v>
      </c>
      <c r="I368" s="20">
        <v>295</v>
      </c>
      <c r="J368" s="20">
        <v>0</v>
      </c>
      <c r="K368" s="20">
        <v>407.98500000000001</v>
      </c>
      <c r="L368" s="22">
        <v>702.98500000000001</v>
      </c>
      <c r="M368" s="23"/>
      <c r="N368" s="17">
        <v>4000</v>
      </c>
      <c r="O368" s="17">
        <v>4200</v>
      </c>
      <c r="P368" s="17">
        <v>4210</v>
      </c>
      <c r="Q368" s="15">
        <v>4213</v>
      </c>
      <c r="R368" s="24" t="s">
        <v>58</v>
      </c>
      <c r="S368" s="24" t="s">
        <v>213</v>
      </c>
      <c r="T368" s="24" t="s">
        <v>620</v>
      </c>
      <c r="U368" s="31" t="s">
        <v>63</v>
      </c>
      <c r="V368" s="31">
        <v>7821</v>
      </c>
      <c r="W368" s="32"/>
      <c r="X368" s="32" t="s">
        <v>68</v>
      </c>
      <c r="Y368" s="13" t="s">
        <v>69</v>
      </c>
      <c r="Z368" s="25" t="s">
        <v>458</v>
      </c>
    </row>
    <row r="369" spans="1:26" hidden="1" x14ac:dyDescent="0.35">
      <c r="A369" s="14">
        <v>4000</v>
      </c>
      <c r="B369" s="15">
        <v>4213</v>
      </c>
      <c r="C369" s="28" t="s">
        <v>285</v>
      </c>
      <c r="D369" s="16" t="s">
        <v>285</v>
      </c>
      <c r="E369" s="17" t="s">
        <v>57</v>
      </c>
      <c r="F369" s="18"/>
      <c r="G369" s="18"/>
      <c r="H369" s="19">
        <v>36</v>
      </c>
      <c r="I369" s="20">
        <v>1500</v>
      </c>
      <c r="J369" s="20">
        <v>0</v>
      </c>
      <c r="K369" s="20">
        <v>485.64</v>
      </c>
      <c r="L369" s="22">
        <v>1985.64</v>
      </c>
      <c r="M369" s="23"/>
      <c r="N369" s="17">
        <v>4000</v>
      </c>
      <c r="O369" s="17">
        <v>4200</v>
      </c>
      <c r="P369" s="17">
        <v>4210</v>
      </c>
      <c r="Q369" s="15">
        <v>4213</v>
      </c>
      <c r="R369" s="24" t="s">
        <v>58</v>
      </c>
      <c r="S369" s="24" t="s">
        <v>213</v>
      </c>
      <c r="T369" s="24" t="s">
        <v>620</v>
      </c>
      <c r="U369" s="31" t="s">
        <v>214</v>
      </c>
      <c r="V369" s="31">
        <v>7780</v>
      </c>
      <c r="W369" s="32"/>
      <c r="X369" s="32" t="s">
        <v>68</v>
      </c>
      <c r="Y369" s="13" t="s">
        <v>69</v>
      </c>
      <c r="Z369" s="25" t="s">
        <v>458</v>
      </c>
    </row>
    <row r="370" spans="1:26" hidden="1" x14ac:dyDescent="0.35">
      <c r="A370" s="14">
        <v>4000</v>
      </c>
      <c r="B370" s="15">
        <v>4213</v>
      </c>
      <c r="C370" s="28" t="s">
        <v>286</v>
      </c>
      <c r="D370" s="16" t="s">
        <v>286</v>
      </c>
      <c r="E370" s="17" t="s">
        <v>57</v>
      </c>
      <c r="F370" s="18">
        <v>90</v>
      </c>
      <c r="G370" s="18"/>
      <c r="H370" s="19">
        <v>90</v>
      </c>
      <c r="I370" s="20">
        <v>720</v>
      </c>
      <c r="J370" s="20">
        <v>0</v>
      </c>
      <c r="K370" s="20">
        <v>1214.0999999999999</v>
      </c>
      <c r="L370" s="22">
        <v>1934.1</v>
      </c>
      <c r="M370" s="23"/>
      <c r="N370" s="17">
        <v>4000</v>
      </c>
      <c r="O370" s="17">
        <v>4200</v>
      </c>
      <c r="P370" s="17">
        <v>4210</v>
      </c>
      <c r="Q370" s="15">
        <v>4213</v>
      </c>
      <c r="R370" s="24" t="s">
        <v>58</v>
      </c>
      <c r="S370" s="24" t="s">
        <v>213</v>
      </c>
      <c r="T370" s="24" t="s">
        <v>620</v>
      </c>
      <c r="U370" s="31" t="s">
        <v>63</v>
      </c>
      <c r="V370" s="31">
        <v>7829</v>
      </c>
      <c r="W370" s="32"/>
      <c r="X370" s="32" t="s">
        <v>68</v>
      </c>
      <c r="Y370" s="13" t="s">
        <v>69</v>
      </c>
      <c r="Z370" s="25" t="s">
        <v>458</v>
      </c>
    </row>
    <row r="371" spans="1:26" hidden="1" x14ac:dyDescent="0.35">
      <c r="A371" s="14">
        <v>4000</v>
      </c>
      <c r="B371" s="15">
        <v>4213</v>
      </c>
      <c r="C371" s="28" t="s">
        <v>499</v>
      </c>
      <c r="D371" s="16" t="s">
        <v>499</v>
      </c>
      <c r="E371" s="17" t="s">
        <v>57</v>
      </c>
      <c r="F371" s="18">
        <v>40</v>
      </c>
      <c r="G371" s="18"/>
      <c r="H371" s="19">
        <v>40</v>
      </c>
      <c r="I371" s="20">
        <v>1120</v>
      </c>
      <c r="J371" s="20">
        <v>0</v>
      </c>
      <c r="K371" s="20">
        <v>539.6</v>
      </c>
      <c r="L371" s="22">
        <v>1659.6</v>
      </c>
      <c r="M371" s="23"/>
      <c r="N371" s="17">
        <v>4000</v>
      </c>
      <c r="O371" s="17">
        <v>4200</v>
      </c>
      <c r="P371" s="17">
        <v>4210</v>
      </c>
      <c r="Q371" s="15">
        <v>4213</v>
      </c>
      <c r="R371" s="24" t="s">
        <v>58</v>
      </c>
      <c r="S371" s="24" t="s">
        <v>213</v>
      </c>
      <c r="T371" s="24" t="s">
        <v>620</v>
      </c>
      <c r="U371" s="31" t="s">
        <v>63</v>
      </c>
      <c r="V371" s="31">
        <v>7829</v>
      </c>
      <c r="W371" s="32"/>
      <c r="X371" s="32" t="s">
        <v>68</v>
      </c>
      <c r="Y371" s="13" t="s">
        <v>69</v>
      </c>
      <c r="Z371" s="25" t="s">
        <v>458</v>
      </c>
    </row>
    <row r="372" spans="1:26" hidden="1" x14ac:dyDescent="0.35">
      <c r="A372" s="14">
        <v>4000</v>
      </c>
      <c r="B372" s="15">
        <v>4213</v>
      </c>
      <c r="C372" s="28" t="s">
        <v>290</v>
      </c>
      <c r="D372" s="16" t="s">
        <v>290</v>
      </c>
      <c r="E372" s="17" t="s">
        <v>57</v>
      </c>
      <c r="F372" s="18">
        <v>120</v>
      </c>
      <c r="G372" s="18"/>
      <c r="H372" s="19">
        <v>120</v>
      </c>
      <c r="I372" s="20">
        <v>720</v>
      </c>
      <c r="J372" s="20">
        <v>0</v>
      </c>
      <c r="K372" s="20">
        <v>1618.8</v>
      </c>
      <c r="L372" s="22">
        <v>2338.8000000000002</v>
      </c>
      <c r="M372" s="23"/>
      <c r="N372" s="17">
        <v>4000</v>
      </c>
      <c r="O372" s="17">
        <v>4200</v>
      </c>
      <c r="P372" s="17">
        <v>4210</v>
      </c>
      <c r="Q372" s="15">
        <v>4213</v>
      </c>
      <c r="R372" s="24" t="s">
        <v>58</v>
      </c>
      <c r="S372" s="24" t="s">
        <v>213</v>
      </c>
      <c r="T372" s="24" t="s">
        <v>620</v>
      </c>
      <c r="U372" s="31" t="s">
        <v>63</v>
      </c>
      <c r="V372" s="31">
        <v>7829</v>
      </c>
      <c r="W372" s="32"/>
      <c r="X372" s="32" t="s">
        <v>68</v>
      </c>
      <c r="Y372" s="13" t="s">
        <v>69</v>
      </c>
      <c r="Z372" s="25" t="s">
        <v>458</v>
      </c>
    </row>
    <row r="373" spans="1:26" hidden="1" x14ac:dyDescent="0.35">
      <c r="A373" s="14">
        <v>4000</v>
      </c>
      <c r="B373" s="15">
        <v>4213</v>
      </c>
      <c r="C373" s="28" t="s">
        <v>500</v>
      </c>
      <c r="D373" s="16" t="s">
        <v>500</v>
      </c>
      <c r="E373" s="17" t="s">
        <v>57</v>
      </c>
      <c r="F373" s="18"/>
      <c r="G373" s="18"/>
      <c r="H373" s="19">
        <v>1354</v>
      </c>
      <c r="I373" s="20">
        <v>14147</v>
      </c>
      <c r="J373" s="20">
        <v>0</v>
      </c>
      <c r="K373" s="20">
        <v>21000.54</v>
      </c>
      <c r="L373" s="22">
        <v>35147.54</v>
      </c>
      <c r="M373" s="23"/>
      <c r="N373" s="17">
        <v>4000</v>
      </c>
      <c r="O373" s="17">
        <v>4200</v>
      </c>
      <c r="P373" s="17">
        <v>4210</v>
      </c>
      <c r="Q373" s="15">
        <v>4213</v>
      </c>
      <c r="R373" s="24" t="s">
        <v>58</v>
      </c>
      <c r="S373" s="24" t="s">
        <v>213</v>
      </c>
      <c r="T373" s="24" t="s">
        <v>620</v>
      </c>
      <c r="U373" s="31" t="s">
        <v>263</v>
      </c>
      <c r="V373" s="31">
        <v>7950</v>
      </c>
      <c r="W373" s="32"/>
      <c r="X373" s="32" t="s">
        <v>68</v>
      </c>
      <c r="Y373" s="13" t="s">
        <v>69</v>
      </c>
      <c r="Z373" s="25" t="s">
        <v>458</v>
      </c>
    </row>
    <row r="374" spans="1:26" hidden="1" x14ac:dyDescent="0.35">
      <c r="A374" s="14">
        <v>4000</v>
      </c>
      <c r="B374" s="15">
        <v>4213</v>
      </c>
      <c r="C374" s="28" t="s">
        <v>294</v>
      </c>
      <c r="D374" s="16" t="s">
        <v>294</v>
      </c>
      <c r="E374" s="17" t="s">
        <v>50</v>
      </c>
      <c r="F374" s="18">
        <v>8</v>
      </c>
      <c r="G374" s="18"/>
      <c r="H374" s="19">
        <v>8</v>
      </c>
      <c r="I374" s="20">
        <v>0</v>
      </c>
      <c r="J374" s="20">
        <v>1864.8</v>
      </c>
      <c r="K374" s="20">
        <v>107.92</v>
      </c>
      <c r="L374" s="22">
        <v>1972.72</v>
      </c>
      <c r="M374" s="23"/>
      <c r="N374" s="17">
        <v>4000</v>
      </c>
      <c r="O374" s="17">
        <v>4200</v>
      </c>
      <c r="P374" s="17">
        <v>4210</v>
      </c>
      <c r="Q374" s="15">
        <v>4213</v>
      </c>
      <c r="R374" s="24" t="s">
        <v>58</v>
      </c>
      <c r="S374" s="24">
        <v>7200</v>
      </c>
      <c r="T374" s="24" t="s">
        <v>619</v>
      </c>
      <c r="U374" s="31" t="s">
        <v>295</v>
      </c>
      <c r="V374" s="31">
        <v>7790</v>
      </c>
      <c r="W374" s="32"/>
      <c r="X374" s="32" t="s">
        <v>68</v>
      </c>
      <c r="Y374" s="13" t="s">
        <v>69</v>
      </c>
      <c r="Z374" s="25" t="s">
        <v>458</v>
      </c>
    </row>
    <row r="375" spans="1:26" hidden="1" x14ac:dyDescent="0.35">
      <c r="A375" s="14">
        <v>4000</v>
      </c>
      <c r="B375" s="15">
        <v>4213</v>
      </c>
      <c r="C375" s="28" t="s">
        <v>304</v>
      </c>
      <c r="D375" s="16" t="s">
        <v>305</v>
      </c>
      <c r="E375" s="17" t="s">
        <v>50</v>
      </c>
      <c r="F375" s="18">
        <v>1</v>
      </c>
      <c r="G375" s="18"/>
      <c r="H375" s="19">
        <v>250</v>
      </c>
      <c r="I375" s="20">
        <v>0</v>
      </c>
      <c r="J375" s="20">
        <v>5910.3</v>
      </c>
      <c r="K375" s="20">
        <v>3372.5</v>
      </c>
      <c r="L375" s="22">
        <v>9282.7999999999993</v>
      </c>
      <c r="M375" s="23"/>
      <c r="N375" s="17">
        <v>4000</v>
      </c>
      <c r="O375" s="17">
        <v>4200</v>
      </c>
      <c r="P375" s="17">
        <v>4210</v>
      </c>
      <c r="Q375" s="15">
        <v>4213</v>
      </c>
      <c r="R375" s="24" t="s">
        <v>58</v>
      </c>
      <c r="S375" s="24">
        <v>7200</v>
      </c>
      <c r="T375" s="24" t="s">
        <v>619</v>
      </c>
      <c r="U375" s="31" t="s">
        <v>306</v>
      </c>
      <c r="V375" s="31">
        <v>7134</v>
      </c>
      <c r="W375" s="32"/>
      <c r="X375" s="32" t="s">
        <v>68</v>
      </c>
      <c r="Y375" s="13" t="s">
        <v>69</v>
      </c>
      <c r="Z375" s="25" t="s">
        <v>458</v>
      </c>
    </row>
    <row r="376" spans="1:26" hidden="1" x14ac:dyDescent="0.35">
      <c r="A376" s="14">
        <v>4000</v>
      </c>
      <c r="B376" s="15">
        <v>4213</v>
      </c>
      <c r="C376" s="28" t="s">
        <v>307</v>
      </c>
      <c r="D376" s="16" t="s">
        <v>308</v>
      </c>
      <c r="E376" s="17" t="s">
        <v>50</v>
      </c>
      <c r="F376" s="18">
        <v>1</v>
      </c>
      <c r="G376" s="18"/>
      <c r="H376" s="19">
        <v>150</v>
      </c>
      <c r="I376" s="20">
        <v>0</v>
      </c>
      <c r="J376" s="20">
        <v>5644.8</v>
      </c>
      <c r="K376" s="20">
        <v>2023.5</v>
      </c>
      <c r="L376" s="22">
        <v>7668.3</v>
      </c>
      <c r="M376" s="23"/>
      <c r="N376" s="17">
        <v>4000</v>
      </c>
      <c r="O376" s="17">
        <v>4200</v>
      </c>
      <c r="P376" s="17">
        <v>4210</v>
      </c>
      <c r="Q376" s="15">
        <v>4213</v>
      </c>
      <c r="R376" s="24" t="s">
        <v>58</v>
      </c>
      <c r="S376" s="24">
        <v>7200</v>
      </c>
      <c r="T376" s="24" t="s">
        <v>619</v>
      </c>
      <c r="U376" s="31" t="s">
        <v>60</v>
      </c>
      <c r="V376" s="31">
        <v>7212</v>
      </c>
      <c r="W376" s="32"/>
      <c r="X376" s="32" t="s">
        <v>68</v>
      </c>
      <c r="Y376" s="13" t="s">
        <v>69</v>
      </c>
      <c r="Z376" s="25" t="s">
        <v>458</v>
      </c>
    </row>
    <row r="377" spans="1:26" hidden="1" x14ac:dyDescent="0.35">
      <c r="A377" s="14">
        <v>4000</v>
      </c>
      <c r="B377" s="15">
        <v>4213</v>
      </c>
      <c r="C377" s="28" t="s">
        <v>309</v>
      </c>
      <c r="D377" s="16" t="s">
        <v>309</v>
      </c>
      <c r="E377" s="17" t="s">
        <v>50</v>
      </c>
      <c r="F377" s="18">
        <v>20</v>
      </c>
      <c r="G377" s="18"/>
      <c r="H377" s="19">
        <v>100</v>
      </c>
      <c r="I377" s="20">
        <v>0</v>
      </c>
      <c r="J377" s="20">
        <v>2898</v>
      </c>
      <c r="K377" s="20">
        <v>1349</v>
      </c>
      <c r="L377" s="22">
        <v>4247</v>
      </c>
      <c r="M377" s="23"/>
      <c r="N377" s="17">
        <v>4000</v>
      </c>
      <c r="O377" s="17">
        <v>4200</v>
      </c>
      <c r="P377" s="17">
        <v>4210</v>
      </c>
      <c r="Q377" s="15">
        <v>4213</v>
      </c>
      <c r="R377" s="24" t="s">
        <v>58</v>
      </c>
      <c r="S377" s="24">
        <v>7200</v>
      </c>
      <c r="T377" s="24" t="s">
        <v>619</v>
      </c>
      <c r="U377" s="31" t="s">
        <v>310</v>
      </c>
      <c r="V377" s="31">
        <v>7710</v>
      </c>
      <c r="W377" s="32"/>
      <c r="X377" s="32" t="s">
        <v>68</v>
      </c>
      <c r="Y377" s="13" t="s">
        <v>69</v>
      </c>
      <c r="Z377" s="25" t="s">
        <v>458</v>
      </c>
    </row>
    <row r="378" spans="1:26" hidden="1" x14ac:dyDescent="0.35">
      <c r="A378" s="14">
        <v>4000</v>
      </c>
      <c r="B378" s="15">
        <v>4213</v>
      </c>
      <c r="C378" s="28" t="s">
        <v>311</v>
      </c>
      <c r="D378" s="16" t="s">
        <v>311</v>
      </c>
      <c r="E378" s="17" t="s">
        <v>50</v>
      </c>
      <c r="F378" s="18">
        <v>25</v>
      </c>
      <c r="G378" s="18"/>
      <c r="H378" s="19">
        <v>125</v>
      </c>
      <c r="I378" s="20">
        <v>0</v>
      </c>
      <c r="J378" s="20">
        <v>3375</v>
      </c>
      <c r="K378" s="20">
        <v>1686.25</v>
      </c>
      <c r="L378" s="22">
        <v>5061.25</v>
      </c>
      <c r="M378" s="23"/>
      <c r="N378" s="17">
        <v>4000</v>
      </c>
      <c r="O378" s="17">
        <v>4200</v>
      </c>
      <c r="P378" s="17">
        <v>4210</v>
      </c>
      <c r="Q378" s="15">
        <v>4213</v>
      </c>
      <c r="R378" s="24" t="s">
        <v>58</v>
      </c>
      <c r="S378" s="24">
        <v>7200</v>
      </c>
      <c r="T378" s="24" t="s">
        <v>619</v>
      </c>
      <c r="U378" s="31" t="s">
        <v>310</v>
      </c>
      <c r="V378" s="31">
        <v>7710</v>
      </c>
      <c r="W378" s="32"/>
      <c r="X378" s="32" t="s">
        <v>68</v>
      </c>
      <c r="Y378" s="13" t="s">
        <v>69</v>
      </c>
      <c r="Z378" s="25" t="s">
        <v>458</v>
      </c>
    </row>
    <row r="379" spans="1:26" hidden="1" x14ac:dyDescent="0.35">
      <c r="A379" s="14">
        <v>4000</v>
      </c>
      <c r="B379" s="15">
        <v>4213</v>
      </c>
      <c r="C379" s="28" t="s">
        <v>501</v>
      </c>
      <c r="D379" s="16" t="s">
        <v>501</v>
      </c>
      <c r="E379" s="17" t="s">
        <v>50</v>
      </c>
      <c r="F379" s="18">
        <v>10</v>
      </c>
      <c r="G379" s="18"/>
      <c r="H379" s="19">
        <v>10</v>
      </c>
      <c r="I379" s="20">
        <v>0</v>
      </c>
      <c r="J379" s="20">
        <v>1350</v>
      </c>
      <c r="K379" s="20">
        <v>134.9</v>
      </c>
      <c r="L379" s="22">
        <v>1484.9</v>
      </c>
      <c r="M379" s="23"/>
      <c r="N379" s="17">
        <v>4000</v>
      </c>
      <c r="O379" s="17">
        <v>4200</v>
      </c>
      <c r="P379" s="17">
        <v>4210</v>
      </c>
      <c r="Q379" s="15">
        <v>4213</v>
      </c>
      <c r="R379" s="24" t="s">
        <v>58</v>
      </c>
      <c r="S379" s="24">
        <v>7200</v>
      </c>
      <c r="T379" s="24" t="s">
        <v>619</v>
      </c>
      <c r="U379" s="31" t="s">
        <v>310</v>
      </c>
      <c r="V379" s="31">
        <v>7710</v>
      </c>
      <c r="W379" s="32"/>
      <c r="X379" s="32" t="s">
        <v>68</v>
      </c>
      <c r="Y379" s="13" t="s">
        <v>69</v>
      </c>
      <c r="Z379" s="25" t="s">
        <v>458</v>
      </c>
    </row>
    <row r="380" spans="1:26" hidden="1" x14ac:dyDescent="0.35">
      <c r="A380" s="14">
        <v>4000</v>
      </c>
      <c r="B380" s="15">
        <v>4213</v>
      </c>
      <c r="C380" s="28" t="s">
        <v>321</v>
      </c>
      <c r="D380" s="16" t="s">
        <v>321</v>
      </c>
      <c r="E380" s="17" t="s">
        <v>50</v>
      </c>
      <c r="F380" s="18">
        <v>6</v>
      </c>
      <c r="G380" s="18"/>
      <c r="H380" s="19">
        <v>6</v>
      </c>
      <c r="I380" s="20">
        <v>0</v>
      </c>
      <c r="J380" s="20">
        <v>1080</v>
      </c>
      <c r="K380" s="20">
        <v>80.94</v>
      </c>
      <c r="L380" s="22">
        <v>1160.94</v>
      </c>
      <c r="M380" s="23"/>
      <c r="N380" s="17">
        <v>4000</v>
      </c>
      <c r="O380" s="17">
        <v>4200</v>
      </c>
      <c r="P380" s="17">
        <v>4210</v>
      </c>
      <c r="Q380" s="15">
        <v>4213</v>
      </c>
      <c r="R380" s="24" t="s">
        <v>58</v>
      </c>
      <c r="S380" s="24">
        <v>7200</v>
      </c>
      <c r="T380" s="24" t="s">
        <v>619</v>
      </c>
      <c r="U380" s="31" t="s">
        <v>310</v>
      </c>
      <c r="V380" s="31">
        <v>7710</v>
      </c>
      <c r="W380" s="32"/>
      <c r="X380" s="32" t="s">
        <v>68</v>
      </c>
      <c r="Y380" s="13" t="s">
        <v>69</v>
      </c>
      <c r="Z380" s="25" t="s">
        <v>458</v>
      </c>
    </row>
    <row r="381" spans="1:26" x14ac:dyDescent="0.35">
      <c r="A381" s="14">
        <v>4000</v>
      </c>
      <c r="B381" s="15">
        <v>4213</v>
      </c>
      <c r="C381" s="28" t="s">
        <v>325</v>
      </c>
      <c r="D381" s="16" t="s">
        <v>325</v>
      </c>
      <c r="E381" s="33" t="s">
        <v>57</v>
      </c>
      <c r="F381" s="18"/>
      <c r="G381" s="18"/>
      <c r="H381" s="19">
        <v>12</v>
      </c>
      <c r="I381" s="20">
        <v>0</v>
      </c>
      <c r="J381" s="20">
        <v>0</v>
      </c>
      <c r="K381" s="20">
        <v>84.6</v>
      </c>
      <c r="L381" s="22">
        <v>84.6</v>
      </c>
      <c r="M381" s="23"/>
      <c r="N381" s="17">
        <v>4000</v>
      </c>
      <c r="O381" s="17">
        <v>4200</v>
      </c>
      <c r="P381" s="17">
        <v>4210</v>
      </c>
      <c r="Q381" s="15">
        <v>4213</v>
      </c>
      <c r="R381" s="24"/>
      <c r="S381" s="31">
        <v>6100</v>
      </c>
      <c r="T381" s="31" t="s">
        <v>627</v>
      </c>
      <c r="U381" s="31"/>
      <c r="V381" s="31">
        <v>7281</v>
      </c>
      <c r="W381" s="32"/>
      <c r="X381" s="32" t="s">
        <v>68</v>
      </c>
      <c r="Y381" s="13" t="s">
        <v>69</v>
      </c>
      <c r="Z381" s="25" t="s">
        <v>458</v>
      </c>
    </row>
    <row r="382" spans="1:26" hidden="1" x14ac:dyDescent="0.35">
      <c r="A382" s="14">
        <v>4000</v>
      </c>
      <c r="B382" s="15">
        <v>4213</v>
      </c>
      <c r="C382" s="28" t="s">
        <v>328</v>
      </c>
      <c r="D382" s="16" t="s">
        <v>328</v>
      </c>
      <c r="E382" s="17" t="s">
        <v>50</v>
      </c>
      <c r="F382" s="18">
        <v>2</v>
      </c>
      <c r="G382" s="18"/>
      <c r="H382" s="19">
        <v>30</v>
      </c>
      <c r="I382" s="20">
        <v>0</v>
      </c>
      <c r="J382" s="20">
        <v>1551.6</v>
      </c>
      <c r="K382" s="20">
        <v>404.7</v>
      </c>
      <c r="L382" s="22">
        <v>1956.3</v>
      </c>
      <c r="M382" s="23"/>
      <c r="N382" s="17">
        <v>4000</v>
      </c>
      <c r="O382" s="17">
        <v>4200</v>
      </c>
      <c r="P382" s="17">
        <v>4210</v>
      </c>
      <c r="Q382" s="15">
        <v>4213</v>
      </c>
      <c r="R382" s="24" t="s">
        <v>58</v>
      </c>
      <c r="S382" s="24">
        <v>7200</v>
      </c>
      <c r="T382" s="24" t="s">
        <v>619</v>
      </c>
      <c r="U382" s="31" t="s">
        <v>59</v>
      </c>
      <c r="V382" s="31">
        <v>7260</v>
      </c>
      <c r="W382" s="32"/>
      <c r="X382" s="32" t="s">
        <v>68</v>
      </c>
      <c r="Y382" s="13" t="s">
        <v>69</v>
      </c>
      <c r="Z382" s="25" t="s">
        <v>458</v>
      </c>
    </row>
    <row r="383" spans="1:26" hidden="1" x14ac:dyDescent="0.35">
      <c r="A383" s="14">
        <v>4000</v>
      </c>
      <c r="B383" s="15">
        <v>4213</v>
      </c>
      <c r="C383" s="28" t="s">
        <v>328</v>
      </c>
      <c r="D383" s="16" t="s">
        <v>328</v>
      </c>
      <c r="E383" s="17" t="s">
        <v>50</v>
      </c>
      <c r="F383" s="18">
        <v>3</v>
      </c>
      <c r="G383" s="18"/>
      <c r="H383" s="19">
        <v>135</v>
      </c>
      <c r="I383" s="20">
        <v>0</v>
      </c>
      <c r="J383" s="20">
        <v>2327.4</v>
      </c>
      <c r="K383" s="20">
        <v>1821.15</v>
      </c>
      <c r="L383" s="22">
        <v>4148.55</v>
      </c>
      <c r="M383" s="23"/>
      <c r="N383" s="17">
        <v>4000</v>
      </c>
      <c r="O383" s="17">
        <v>4200</v>
      </c>
      <c r="P383" s="17">
        <v>4210</v>
      </c>
      <c r="Q383" s="15">
        <v>4213</v>
      </c>
      <c r="R383" s="24" t="s">
        <v>58</v>
      </c>
      <c r="S383" s="24">
        <v>7200</v>
      </c>
      <c r="T383" s="24" t="s">
        <v>619</v>
      </c>
      <c r="U383" s="31" t="s">
        <v>59</v>
      </c>
      <c r="V383" s="31">
        <v>7260</v>
      </c>
      <c r="W383" s="32"/>
      <c r="X383" s="32" t="s">
        <v>68</v>
      </c>
      <c r="Y383" s="13" t="s">
        <v>69</v>
      </c>
      <c r="Z383" s="25" t="s">
        <v>458</v>
      </c>
    </row>
    <row r="384" spans="1:26" hidden="1" x14ac:dyDescent="0.35">
      <c r="A384" s="14">
        <v>4000</v>
      </c>
      <c r="B384" s="15">
        <v>4213</v>
      </c>
      <c r="C384" s="28" t="s">
        <v>329</v>
      </c>
      <c r="D384" s="16" t="s">
        <v>329</v>
      </c>
      <c r="E384" s="17" t="s">
        <v>50</v>
      </c>
      <c r="F384" s="18">
        <v>2</v>
      </c>
      <c r="G384" s="18"/>
      <c r="H384" s="19">
        <v>90</v>
      </c>
      <c r="I384" s="20">
        <v>0</v>
      </c>
      <c r="J384" s="20">
        <v>1620</v>
      </c>
      <c r="K384" s="20">
        <v>1214.0999999999999</v>
      </c>
      <c r="L384" s="22">
        <v>2834.1</v>
      </c>
      <c r="M384" s="23"/>
      <c r="N384" s="17">
        <v>4000</v>
      </c>
      <c r="O384" s="17">
        <v>4200</v>
      </c>
      <c r="P384" s="17">
        <v>4210</v>
      </c>
      <c r="Q384" s="15">
        <v>4213</v>
      </c>
      <c r="R384" s="24" t="s">
        <v>58</v>
      </c>
      <c r="S384" s="24">
        <v>7200</v>
      </c>
      <c r="T384" s="24" t="s">
        <v>619</v>
      </c>
      <c r="U384" s="31" t="s">
        <v>59</v>
      </c>
      <c r="V384" s="31">
        <v>7260</v>
      </c>
      <c r="W384" s="32"/>
      <c r="X384" s="32" t="s">
        <v>68</v>
      </c>
      <c r="Y384" s="13" t="s">
        <v>69</v>
      </c>
      <c r="Z384" s="25" t="s">
        <v>458</v>
      </c>
    </row>
    <row r="385" spans="1:26" hidden="1" x14ac:dyDescent="0.35">
      <c r="A385" s="46">
        <v>4000</v>
      </c>
      <c r="B385" s="33">
        <v>4213</v>
      </c>
      <c r="C385" s="34" t="s">
        <v>502</v>
      </c>
      <c r="D385" s="47"/>
      <c r="E385" s="33" t="s">
        <v>50</v>
      </c>
      <c r="F385" s="18">
        <v>1</v>
      </c>
      <c r="G385" s="18"/>
      <c r="H385" s="19">
        <v>150</v>
      </c>
      <c r="I385" s="20">
        <v>0</v>
      </c>
      <c r="J385" s="20">
        <v>6300</v>
      </c>
      <c r="K385" s="20">
        <v>2023.5</v>
      </c>
      <c r="L385" s="22">
        <v>8323.5</v>
      </c>
      <c r="M385" s="23"/>
      <c r="N385" s="17">
        <v>4000</v>
      </c>
      <c r="O385" s="17">
        <v>4200</v>
      </c>
      <c r="P385" s="17">
        <v>4210</v>
      </c>
      <c r="Q385" s="14">
        <v>4213</v>
      </c>
      <c r="R385" s="24" t="s">
        <v>58</v>
      </c>
      <c r="S385" s="24">
        <v>7200</v>
      </c>
      <c r="T385" s="24" t="s">
        <v>619</v>
      </c>
      <c r="U385" s="31" t="s">
        <v>59</v>
      </c>
      <c r="V385" s="31">
        <v>7260</v>
      </c>
      <c r="W385" s="32"/>
      <c r="X385" s="32" t="s">
        <v>68</v>
      </c>
      <c r="Y385" s="13" t="s">
        <v>69</v>
      </c>
      <c r="Z385" s="25" t="s">
        <v>458</v>
      </c>
    </row>
    <row r="386" spans="1:26" hidden="1" x14ac:dyDescent="0.35">
      <c r="A386" s="46">
        <v>4000</v>
      </c>
      <c r="B386" s="33">
        <v>4213</v>
      </c>
      <c r="C386" s="34" t="s">
        <v>343</v>
      </c>
      <c r="D386" s="34" t="s">
        <v>344</v>
      </c>
      <c r="E386" s="33" t="s">
        <v>50</v>
      </c>
      <c r="F386" s="18">
        <v>7</v>
      </c>
      <c r="G386" s="18"/>
      <c r="H386" s="19">
        <v>210</v>
      </c>
      <c r="I386" s="20">
        <v>0</v>
      </c>
      <c r="J386" s="20">
        <v>13300</v>
      </c>
      <c r="K386" s="21">
        <v>2904.3</v>
      </c>
      <c r="L386" s="22">
        <v>16204.3</v>
      </c>
      <c r="M386" s="23"/>
      <c r="N386" s="17">
        <v>4000</v>
      </c>
      <c r="O386" s="17">
        <v>4200</v>
      </c>
      <c r="P386" s="17">
        <v>4210</v>
      </c>
      <c r="Q386" s="14">
        <v>4213</v>
      </c>
      <c r="R386" s="24" t="s">
        <v>340</v>
      </c>
      <c r="S386" s="24" t="s">
        <v>341</v>
      </c>
      <c r="T386" s="24" t="s">
        <v>621</v>
      </c>
      <c r="U386" s="31" t="s">
        <v>342</v>
      </c>
      <c r="V386" s="31">
        <v>8610</v>
      </c>
      <c r="W386" s="13"/>
      <c r="X386" s="13" t="s">
        <v>68</v>
      </c>
      <c r="Y386" s="13" t="s">
        <v>69</v>
      </c>
      <c r="Z386" s="13" t="s">
        <v>458</v>
      </c>
    </row>
    <row r="387" spans="1:26" hidden="1" x14ac:dyDescent="0.35">
      <c r="A387" s="46">
        <v>4000</v>
      </c>
      <c r="B387" s="33">
        <v>4213</v>
      </c>
      <c r="C387" s="34" t="s">
        <v>503</v>
      </c>
      <c r="D387" s="34" t="s">
        <v>346</v>
      </c>
      <c r="E387" s="33" t="s">
        <v>50</v>
      </c>
      <c r="F387" s="26"/>
      <c r="G387" s="26"/>
      <c r="H387" s="19">
        <v>7.5</v>
      </c>
      <c r="I387" s="20">
        <v>0</v>
      </c>
      <c r="J387" s="20">
        <v>60</v>
      </c>
      <c r="K387" s="21">
        <v>101.175</v>
      </c>
      <c r="L387" s="22">
        <v>161.17500000000001</v>
      </c>
      <c r="M387" s="23"/>
      <c r="N387" s="17">
        <v>4000</v>
      </c>
      <c r="O387" s="17">
        <v>4200</v>
      </c>
      <c r="P387" s="17">
        <v>4210</v>
      </c>
      <c r="Q387" s="14">
        <v>4213</v>
      </c>
      <c r="R387" s="24" t="s">
        <v>340</v>
      </c>
      <c r="S387" s="24" t="s">
        <v>341</v>
      </c>
      <c r="T387" s="24" t="s">
        <v>621</v>
      </c>
      <c r="U387" s="31" t="s">
        <v>342</v>
      </c>
      <c r="V387" s="31">
        <v>8610</v>
      </c>
      <c r="W387" s="13"/>
      <c r="X387" s="13" t="s">
        <v>68</v>
      </c>
      <c r="Y387" s="13" t="s">
        <v>69</v>
      </c>
      <c r="Z387" s="13" t="s">
        <v>458</v>
      </c>
    </row>
    <row r="388" spans="1:26" hidden="1" x14ac:dyDescent="0.35">
      <c r="A388" s="46">
        <v>4000</v>
      </c>
      <c r="B388" s="33">
        <v>4213</v>
      </c>
      <c r="C388" s="34" t="s">
        <v>347</v>
      </c>
      <c r="D388" s="34" t="s">
        <v>348</v>
      </c>
      <c r="E388" s="33" t="s">
        <v>50</v>
      </c>
      <c r="F388" s="18">
        <v>4</v>
      </c>
      <c r="G388" s="18"/>
      <c r="H388" s="19">
        <v>120</v>
      </c>
      <c r="I388" s="20">
        <v>0</v>
      </c>
      <c r="J388" s="20">
        <v>9800</v>
      </c>
      <c r="K388" s="21">
        <v>1659.6</v>
      </c>
      <c r="L388" s="22">
        <v>11459.6</v>
      </c>
      <c r="M388" s="23"/>
      <c r="N388" s="17">
        <v>4000</v>
      </c>
      <c r="O388" s="17">
        <v>4200</v>
      </c>
      <c r="P388" s="17">
        <v>4210</v>
      </c>
      <c r="Q388" s="14">
        <v>4213</v>
      </c>
      <c r="R388" s="24" t="s">
        <v>340</v>
      </c>
      <c r="S388" s="24" t="s">
        <v>341</v>
      </c>
      <c r="T388" s="24" t="s">
        <v>621</v>
      </c>
      <c r="U388" s="31" t="s">
        <v>342</v>
      </c>
      <c r="V388" s="31">
        <v>8610</v>
      </c>
      <c r="W388" s="13"/>
      <c r="X388" s="13" t="s">
        <v>68</v>
      </c>
      <c r="Y388" s="13" t="s">
        <v>69</v>
      </c>
      <c r="Z388" s="13" t="s">
        <v>458</v>
      </c>
    </row>
    <row r="389" spans="1:26" hidden="1" x14ac:dyDescent="0.35">
      <c r="A389" s="46">
        <v>4000</v>
      </c>
      <c r="B389" s="33">
        <v>4213</v>
      </c>
      <c r="C389" s="34" t="s">
        <v>347</v>
      </c>
      <c r="D389" s="34" t="s">
        <v>348</v>
      </c>
      <c r="E389" s="33" t="s">
        <v>50</v>
      </c>
      <c r="F389" s="18">
        <v>3</v>
      </c>
      <c r="G389" s="18"/>
      <c r="H389" s="19">
        <v>90</v>
      </c>
      <c r="I389" s="20">
        <v>0</v>
      </c>
      <c r="J389" s="20">
        <v>7350</v>
      </c>
      <c r="K389" s="21">
        <v>1244.7</v>
      </c>
      <c r="L389" s="22">
        <v>8594.7000000000007</v>
      </c>
      <c r="M389" s="23"/>
      <c r="N389" s="17">
        <v>4000</v>
      </c>
      <c r="O389" s="17">
        <v>4200</v>
      </c>
      <c r="P389" s="17">
        <v>4210</v>
      </c>
      <c r="Q389" s="14">
        <v>4213</v>
      </c>
      <c r="R389" s="24" t="s">
        <v>340</v>
      </c>
      <c r="S389" s="24" t="s">
        <v>341</v>
      </c>
      <c r="T389" s="24" t="s">
        <v>621</v>
      </c>
      <c r="U389" s="31" t="s">
        <v>342</v>
      </c>
      <c r="V389" s="31">
        <v>8610</v>
      </c>
      <c r="W389" s="13"/>
      <c r="X389" s="13" t="s">
        <v>68</v>
      </c>
      <c r="Y389" s="13" t="s">
        <v>69</v>
      </c>
      <c r="Z389" s="13" t="s">
        <v>458</v>
      </c>
    </row>
    <row r="390" spans="1:26" hidden="1" x14ac:dyDescent="0.35">
      <c r="A390" s="46">
        <v>4000</v>
      </c>
      <c r="B390" s="33">
        <v>4213</v>
      </c>
      <c r="C390" s="34" t="s">
        <v>352</v>
      </c>
      <c r="D390" s="34" t="s">
        <v>353</v>
      </c>
      <c r="E390" s="33" t="s">
        <v>50</v>
      </c>
      <c r="F390" s="18">
        <v>14</v>
      </c>
      <c r="G390" s="18"/>
      <c r="H390" s="19">
        <v>210</v>
      </c>
      <c r="I390" s="20">
        <v>0</v>
      </c>
      <c r="J390" s="20">
        <v>11200</v>
      </c>
      <c r="K390" s="21">
        <v>2904.3</v>
      </c>
      <c r="L390" s="22">
        <v>14104.3</v>
      </c>
      <c r="M390" s="23"/>
      <c r="N390" s="17">
        <v>4000</v>
      </c>
      <c r="O390" s="17">
        <v>4200</v>
      </c>
      <c r="P390" s="17">
        <v>4210</v>
      </c>
      <c r="Q390" s="14">
        <v>4213</v>
      </c>
      <c r="R390" s="24" t="s">
        <v>340</v>
      </c>
      <c r="S390" s="24" t="s">
        <v>341</v>
      </c>
      <c r="T390" s="24" t="s">
        <v>621</v>
      </c>
      <c r="U390" s="31" t="s">
        <v>342</v>
      </c>
      <c r="V390" s="31">
        <v>8610</v>
      </c>
      <c r="W390" s="13"/>
      <c r="X390" s="13" t="s">
        <v>68</v>
      </c>
      <c r="Y390" s="13" t="s">
        <v>69</v>
      </c>
      <c r="Z390" s="13" t="s">
        <v>458</v>
      </c>
    </row>
    <row r="391" spans="1:26" hidden="1" x14ac:dyDescent="0.35">
      <c r="A391" s="46">
        <v>4000</v>
      </c>
      <c r="B391" s="33">
        <v>4213</v>
      </c>
      <c r="C391" s="34" t="s">
        <v>354</v>
      </c>
      <c r="D391" s="34" t="s">
        <v>357</v>
      </c>
      <c r="E391" s="33" t="s">
        <v>50</v>
      </c>
      <c r="F391" s="26"/>
      <c r="G391" s="26"/>
      <c r="H391" s="19">
        <v>90</v>
      </c>
      <c r="I391" s="20">
        <v>0</v>
      </c>
      <c r="J391" s="20">
        <v>600</v>
      </c>
      <c r="K391" s="21">
        <v>1214.0999999999999</v>
      </c>
      <c r="L391" s="22">
        <v>1814.1</v>
      </c>
      <c r="M391" s="23"/>
      <c r="N391" s="17">
        <v>4000</v>
      </c>
      <c r="O391" s="17">
        <v>4200</v>
      </c>
      <c r="P391" s="17">
        <v>4210</v>
      </c>
      <c r="Q391" s="14">
        <v>4213</v>
      </c>
      <c r="R391" s="24" t="s">
        <v>340</v>
      </c>
      <c r="S391" s="24" t="s">
        <v>341</v>
      </c>
      <c r="T391" s="24" t="s">
        <v>621</v>
      </c>
      <c r="U391" s="31" t="s">
        <v>342</v>
      </c>
      <c r="V391" s="31">
        <v>8610</v>
      </c>
      <c r="W391" s="13"/>
      <c r="X391" s="13" t="s">
        <v>68</v>
      </c>
      <c r="Y391" s="13" t="s">
        <v>69</v>
      </c>
      <c r="Z391" s="13" t="s">
        <v>458</v>
      </c>
    </row>
    <row r="392" spans="1:26" hidden="1" x14ac:dyDescent="0.35">
      <c r="A392" s="46">
        <v>4000</v>
      </c>
      <c r="B392" s="33">
        <v>4213</v>
      </c>
      <c r="C392" s="34" t="s">
        <v>354</v>
      </c>
      <c r="D392" s="34" t="s">
        <v>357</v>
      </c>
      <c r="E392" s="33" t="s">
        <v>50</v>
      </c>
      <c r="F392" s="26"/>
      <c r="G392" s="26"/>
      <c r="H392" s="19">
        <v>22.5</v>
      </c>
      <c r="I392" s="20">
        <v>0</v>
      </c>
      <c r="J392" s="20">
        <v>150</v>
      </c>
      <c r="K392" s="21">
        <v>303.52499999999998</v>
      </c>
      <c r="L392" s="22">
        <v>453.52499999999998</v>
      </c>
      <c r="M392" s="23"/>
      <c r="N392" s="17">
        <v>4000</v>
      </c>
      <c r="O392" s="17">
        <v>4200</v>
      </c>
      <c r="P392" s="17">
        <v>4210</v>
      </c>
      <c r="Q392" s="14">
        <v>4213</v>
      </c>
      <c r="R392" s="24" t="s">
        <v>340</v>
      </c>
      <c r="S392" s="24" t="s">
        <v>341</v>
      </c>
      <c r="T392" s="24" t="s">
        <v>621</v>
      </c>
      <c r="U392" s="31" t="s">
        <v>342</v>
      </c>
      <c r="V392" s="31">
        <v>8610</v>
      </c>
      <c r="W392" s="13"/>
      <c r="X392" s="13" t="s">
        <v>68</v>
      </c>
      <c r="Y392" s="13" t="s">
        <v>69</v>
      </c>
      <c r="Z392" s="13" t="s">
        <v>458</v>
      </c>
    </row>
    <row r="393" spans="1:26" hidden="1" x14ac:dyDescent="0.35">
      <c r="A393" s="46">
        <v>4000</v>
      </c>
      <c r="B393" s="33">
        <v>4213</v>
      </c>
      <c r="C393" s="34" t="s">
        <v>358</v>
      </c>
      <c r="D393" s="34" t="s">
        <v>359</v>
      </c>
      <c r="E393" s="33" t="s">
        <v>50</v>
      </c>
      <c r="F393" s="18">
        <v>10</v>
      </c>
      <c r="G393" s="18"/>
      <c r="H393" s="19">
        <v>50</v>
      </c>
      <c r="I393" s="20">
        <v>0</v>
      </c>
      <c r="J393" s="20">
        <v>800</v>
      </c>
      <c r="K393" s="21">
        <v>674.5</v>
      </c>
      <c r="L393" s="22">
        <v>1474.5</v>
      </c>
      <c r="M393" s="23"/>
      <c r="N393" s="17">
        <v>4000</v>
      </c>
      <c r="O393" s="17">
        <v>4200</v>
      </c>
      <c r="P393" s="17">
        <v>4210</v>
      </c>
      <c r="Q393" s="14">
        <v>4213</v>
      </c>
      <c r="R393" s="24" t="s">
        <v>340</v>
      </c>
      <c r="S393" s="24" t="s">
        <v>341</v>
      </c>
      <c r="T393" s="24" t="s">
        <v>621</v>
      </c>
      <c r="U393" s="31" t="s">
        <v>342</v>
      </c>
      <c r="V393" s="31">
        <v>8610</v>
      </c>
      <c r="W393" s="13"/>
      <c r="X393" s="13" t="s">
        <v>68</v>
      </c>
      <c r="Y393" s="13" t="s">
        <v>69</v>
      </c>
      <c r="Z393" s="13" t="s">
        <v>458</v>
      </c>
    </row>
    <row r="394" spans="1:26" hidden="1" x14ac:dyDescent="0.35">
      <c r="A394" s="46">
        <v>4000</v>
      </c>
      <c r="B394" s="33">
        <v>4213</v>
      </c>
      <c r="C394" s="34" t="s">
        <v>360</v>
      </c>
      <c r="D394" s="34" t="s">
        <v>361</v>
      </c>
      <c r="E394" s="33" t="s">
        <v>50</v>
      </c>
      <c r="F394" s="18">
        <v>15</v>
      </c>
      <c r="G394" s="18"/>
      <c r="H394" s="19">
        <v>450</v>
      </c>
      <c r="I394" s="20">
        <v>0</v>
      </c>
      <c r="J394" s="20">
        <v>3000</v>
      </c>
      <c r="K394" s="21">
        <v>6070.5</v>
      </c>
      <c r="L394" s="22">
        <v>9070.5</v>
      </c>
      <c r="M394" s="23"/>
      <c r="N394" s="17">
        <v>4000</v>
      </c>
      <c r="O394" s="17">
        <v>4200</v>
      </c>
      <c r="P394" s="17">
        <v>4210</v>
      </c>
      <c r="Q394" s="14">
        <v>4213</v>
      </c>
      <c r="R394" s="24" t="s">
        <v>340</v>
      </c>
      <c r="S394" s="24" t="s">
        <v>341</v>
      </c>
      <c r="T394" s="24" t="s">
        <v>621</v>
      </c>
      <c r="U394" s="31" t="s">
        <v>342</v>
      </c>
      <c r="V394" s="31">
        <v>8610</v>
      </c>
      <c r="W394" s="13"/>
      <c r="X394" s="13" t="s">
        <v>68</v>
      </c>
      <c r="Y394" s="13" t="s">
        <v>69</v>
      </c>
      <c r="Z394" s="13" t="s">
        <v>458</v>
      </c>
    </row>
    <row r="395" spans="1:26" hidden="1" x14ac:dyDescent="0.35">
      <c r="A395" s="46">
        <v>4000</v>
      </c>
      <c r="B395" s="33">
        <v>4213</v>
      </c>
      <c r="C395" s="34" t="s">
        <v>454</v>
      </c>
      <c r="D395" s="34" t="s">
        <v>455</v>
      </c>
      <c r="E395" s="33" t="s">
        <v>50</v>
      </c>
      <c r="F395" s="26"/>
      <c r="G395" s="26"/>
      <c r="H395" s="19">
        <v>180</v>
      </c>
      <c r="I395" s="20">
        <v>0</v>
      </c>
      <c r="J395" s="20">
        <v>15312</v>
      </c>
      <c r="K395" s="21">
        <v>2489.4</v>
      </c>
      <c r="L395" s="22">
        <v>17801.400000000001</v>
      </c>
      <c r="M395" s="23"/>
      <c r="N395" s="17">
        <v>4000</v>
      </c>
      <c r="O395" s="17">
        <v>4200</v>
      </c>
      <c r="P395" s="17">
        <v>4210</v>
      </c>
      <c r="Q395" s="14">
        <v>4213</v>
      </c>
      <c r="R395" s="24" t="s">
        <v>340</v>
      </c>
      <c r="S395" s="24" t="s">
        <v>341</v>
      </c>
      <c r="T395" s="24" t="s">
        <v>621</v>
      </c>
      <c r="U395" s="31" t="s">
        <v>342</v>
      </c>
      <c r="V395" s="31">
        <v>8610</v>
      </c>
      <c r="W395" s="13"/>
      <c r="X395" s="13" t="s">
        <v>68</v>
      </c>
      <c r="Y395" s="13" t="s">
        <v>69</v>
      </c>
      <c r="Z395" s="13" t="s">
        <v>458</v>
      </c>
    </row>
    <row r="396" spans="1:26" hidden="1" x14ac:dyDescent="0.35">
      <c r="A396" s="46">
        <v>4000</v>
      </c>
      <c r="B396" s="33">
        <v>4213</v>
      </c>
      <c r="C396" s="34" t="s">
        <v>454</v>
      </c>
      <c r="D396" s="34" t="s">
        <v>455</v>
      </c>
      <c r="E396" s="33" t="s">
        <v>50</v>
      </c>
      <c r="F396" s="26"/>
      <c r="G396" s="26"/>
      <c r="H396" s="19">
        <v>60</v>
      </c>
      <c r="I396" s="20">
        <v>0</v>
      </c>
      <c r="J396" s="20">
        <v>6400</v>
      </c>
      <c r="K396" s="21">
        <v>829.8</v>
      </c>
      <c r="L396" s="22">
        <v>7229.8</v>
      </c>
      <c r="M396" s="23"/>
      <c r="N396" s="17">
        <v>4000</v>
      </c>
      <c r="O396" s="17">
        <v>4200</v>
      </c>
      <c r="P396" s="17">
        <v>4210</v>
      </c>
      <c r="Q396" s="14">
        <v>4213</v>
      </c>
      <c r="R396" s="24" t="s">
        <v>340</v>
      </c>
      <c r="S396" s="24" t="s">
        <v>341</v>
      </c>
      <c r="T396" s="24" t="s">
        <v>621</v>
      </c>
      <c r="U396" s="31" t="s">
        <v>342</v>
      </c>
      <c r="V396" s="31">
        <v>8610</v>
      </c>
      <c r="W396" s="13"/>
      <c r="X396" s="13" t="s">
        <v>68</v>
      </c>
      <c r="Y396" s="13" t="s">
        <v>69</v>
      </c>
      <c r="Z396" s="13" t="s">
        <v>458</v>
      </c>
    </row>
    <row r="397" spans="1:26" hidden="1" x14ac:dyDescent="0.35">
      <c r="A397" s="46">
        <v>4000</v>
      </c>
      <c r="B397" s="33">
        <v>4213</v>
      </c>
      <c r="C397" s="34" t="s">
        <v>454</v>
      </c>
      <c r="D397" s="34" t="s">
        <v>455</v>
      </c>
      <c r="E397" s="33" t="s">
        <v>50</v>
      </c>
      <c r="F397" s="26"/>
      <c r="G397" s="26"/>
      <c r="H397" s="19">
        <v>60</v>
      </c>
      <c r="I397" s="20">
        <v>0</v>
      </c>
      <c r="J397" s="20">
        <v>2048</v>
      </c>
      <c r="K397" s="21">
        <v>829.8</v>
      </c>
      <c r="L397" s="22">
        <v>2877.8</v>
      </c>
      <c r="M397" s="23"/>
      <c r="N397" s="17">
        <v>4000</v>
      </c>
      <c r="O397" s="17">
        <v>4200</v>
      </c>
      <c r="P397" s="17">
        <v>4210</v>
      </c>
      <c r="Q397" s="14">
        <v>4213</v>
      </c>
      <c r="R397" s="24" t="s">
        <v>340</v>
      </c>
      <c r="S397" s="24" t="s">
        <v>341</v>
      </c>
      <c r="T397" s="24" t="s">
        <v>621</v>
      </c>
      <c r="U397" s="31" t="s">
        <v>342</v>
      </c>
      <c r="V397" s="31">
        <v>8610</v>
      </c>
      <c r="W397" s="13"/>
      <c r="X397" s="13" t="s">
        <v>68</v>
      </c>
      <c r="Y397" s="13" t="s">
        <v>69</v>
      </c>
      <c r="Z397" s="13" t="s">
        <v>458</v>
      </c>
    </row>
    <row r="398" spans="1:26" hidden="1" x14ac:dyDescent="0.35">
      <c r="A398" s="46">
        <v>4000</v>
      </c>
      <c r="B398" s="33">
        <v>4213</v>
      </c>
      <c r="C398" s="34" t="s">
        <v>362</v>
      </c>
      <c r="D398" s="34" t="s">
        <v>363</v>
      </c>
      <c r="E398" s="33" t="s">
        <v>50</v>
      </c>
      <c r="F398" s="18">
        <v>5</v>
      </c>
      <c r="G398" s="18"/>
      <c r="H398" s="19">
        <v>150</v>
      </c>
      <c r="I398" s="20">
        <v>0</v>
      </c>
      <c r="J398" s="20">
        <v>6000</v>
      </c>
      <c r="K398" s="21">
        <v>2074.5</v>
      </c>
      <c r="L398" s="22">
        <v>8074.5</v>
      </c>
      <c r="M398" s="23"/>
      <c r="N398" s="17">
        <v>4000</v>
      </c>
      <c r="O398" s="17">
        <v>4200</v>
      </c>
      <c r="P398" s="17">
        <v>4210</v>
      </c>
      <c r="Q398" s="14">
        <v>4213</v>
      </c>
      <c r="R398" s="24" t="s">
        <v>340</v>
      </c>
      <c r="S398" s="24" t="s">
        <v>341</v>
      </c>
      <c r="T398" s="24" t="s">
        <v>621</v>
      </c>
      <c r="U398" s="31" t="s">
        <v>342</v>
      </c>
      <c r="V398" s="31">
        <v>8610</v>
      </c>
      <c r="W398" s="13"/>
      <c r="X398" s="13" t="s">
        <v>68</v>
      </c>
      <c r="Y398" s="13" t="s">
        <v>69</v>
      </c>
      <c r="Z398" s="13" t="s">
        <v>458</v>
      </c>
    </row>
    <row r="399" spans="1:26" hidden="1" x14ac:dyDescent="0.35">
      <c r="A399" s="46">
        <v>4000</v>
      </c>
      <c r="B399" s="33">
        <v>4213</v>
      </c>
      <c r="C399" s="34" t="s">
        <v>362</v>
      </c>
      <c r="D399" s="34" t="s">
        <v>363</v>
      </c>
      <c r="E399" s="33" t="s">
        <v>50</v>
      </c>
      <c r="F399" s="18">
        <v>3</v>
      </c>
      <c r="G399" s="18"/>
      <c r="H399" s="19">
        <v>90</v>
      </c>
      <c r="I399" s="20">
        <v>0</v>
      </c>
      <c r="J399" s="20">
        <v>3600</v>
      </c>
      <c r="K399" s="21">
        <v>1244.7</v>
      </c>
      <c r="L399" s="22">
        <v>4844.7</v>
      </c>
      <c r="M399" s="23"/>
      <c r="N399" s="17">
        <v>4000</v>
      </c>
      <c r="O399" s="17">
        <v>4200</v>
      </c>
      <c r="P399" s="17">
        <v>4210</v>
      </c>
      <c r="Q399" s="14">
        <v>4213</v>
      </c>
      <c r="R399" s="24" t="s">
        <v>340</v>
      </c>
      <c r="S399" s="24" t="s">
        <v>341</v>
      </c>
      <c r="T399" s="24" t="s">
        <v>621</v>
      </c>
      <c r="U399" s="31" t="s">
        <v>342</v>
      </c>
      <c r="V399" s="31">
        <v>8610</v>
      </c>
      <c r="W399" s="13"/>
      <c r="X399" s="13" t="s">
        <v>68</v>
      </c>
      <c r="Y399" s="13" t="s">
        <v>69</v>
      </c>
      <c r="Z399" s="13" t="s">
        <v>458</v>
      </c>
    </row>
    <row r="400" spans="1:26" hidden="1" x14ac:dyDescent="0.35">
      <c r="A400" s="46">
        <v>4000</v>
      </c>
      <c r="B400" s="33">
        <v>4213</v>
      </c>
      <c r="C400" s="34" t="s">
        <v>504</v>
      </c>
      <c r="D400" s="34" t="s">
        <v>505</v>
      </c>
      <c r="E400" s="33" t="s">
        <v>50</v>
      </c>
      <c r="F400" s="18">
        <v>4</v>
      </c>
      <c r="G400" s="18"/>
      <c r="H400" s="19">
        <v>120</v>
      </c>
      <c r="I400" s="20">
        <v>0</v>
      </c>
      <c r="J400" s="20">
        <v>30096</v>
      </c>
      <c r="K400" s="21">
        <v>1659.6</v>
      </c>
      <c r="L400" s="22">
        <v>31755.599999999999</v>
      </c>
      <c r="M400" s="23"/>
      <c r="N400" s="17">
        <v>4000</v>
      </c>
      <c r="O400" s="17">
        <v>4200</v>
      </c>
      <c r="P400" s="17">
        <v>4210</v>
      </c>
      <c r="Q400" s="14">
        <v>4213</v>
      </c>
      <c r="R400" s="24" t="s">
        <v>340</v>
      </c>
      <c r="S400" s="24" t="s">
        <v>341</v>
      </c>
      <c r="T400" s="24" t="s">
        <v>621</v>
      </c>
      <c r="U400" s="31" t="s">
        <v>342</v>
      </c>
      <c r="V400" s="31">
        <v>8610</v>
      </c>
      <c r="W400" s="13"/>
      <c r="X400" s="13" t="s">
        <v>68</v>
      </c>
      <c r="Y400" s="13" t="s">
        <v>69</v>
      </c>
      <c r="Z400" s="13" t="s">
        <v>458</v>
      </c>
    </row>
    <row r="401" spans="1:26" hidden="1" x14ac:dyDescent="0.35">
      <c r="A401" s="46">
        <v>4000</v>
      </c>
      <c r="B401" s="33">
        <v>4213</v>
      </c>
      <c r="C401" s="34" t="s">
        <v>364</v>
      </c>
      <c r="D401" s="34" t="s">
        <v>506</v>
      </c>
      <c r="E401" s="33" t="s">
        <v>50</v>
      </c>
      <c r="F401" s="18">
        <v>7</v>
      </c>
      <c r="G401" s="18"/>
      <c r="H401" s="19">
        <v>210</v>
      </c>
      <c r="I401" s="20">
        <v>0</v>
      </c>
      <c r="J401" s="20">
        <v>83069</v>
      </c>
      <c r="K401" s="21">
        <v>2904.3</v>
      </c>
      <c r="L401" s="22">
        <v>85973.3</v>
      </c>
      <c r="M401" s="23"/>
      <c r="N401" s="17">
        <v>4000</v>
      </c>
      <c r="O401" s="17">
        <v>4200</v>
      </c>
      <c r="P401" s="17">
        <v>4210</v>
      </c>
      <c r="Q401" s="14">
        <v>4213</v>
      </c>
      <c r="R401" s="24" t="s">
        <v>340</v>
      </c>
      <c r="S401" s="24" t="s">
        <v>341</v>
      </c>
      <c r="T401" s="24" t="s">
        <v>621</v>
      </c>
      <c r="U401" s="31" t="s">
        <v>342</v>
      </c>
      <c r="V401" s="31">
        <v>8610</v>
      </c>
      <c r="W401" s="13"/>
      <c r="X401" s="13" t="s">
        <v>68</v>
      </c>
      <c r="Y401" s="13" t="s">
        <v>69</v>
      </c>
      <c r="Z401" s="13" t="s">
        <v>458</v>
      </c>
    </row>
    <row r="402" spans="1:26" hidden="1" x14ac:dyDescent="0.35">
      <c r="A402" s="46">
        <v>4000</v>
      </c>
      <c r="B402" s="33">
        <v>4213</v>
      </c>
      <c r="C402" s="34" t="s">
        <v>368</v>
      </c>
      <c r="D402" s="34" t="s">
        <v>369</v>
      </c>
      <c r="E402" s="33" t="s">
        <v>50</v>
      </c>
      <c r="F402" s="18">
        <v>1</v>
      </c>
      <c r="G402" s="18"/>
      <c r="H402" s="19">
        <v>30</v>
      </c>
      <c r="I402" s="20">
        <v>0</v>
      </c>
      <c r="J402" s="20">
        <v>1250</v>
      </c>
      <c r="K402" s="21">
        <v>414.9</v>
      </c>
      <c r="L402" s="22">
        <v>1664.9</v>
      </c>
      <c r="M402" s="23"/>
      <c r="N402" s="17">
        <v>4000</v>
      </c>
      <c r="O402" s="17">
        <v>4200</v>
      </c>
      <c r="P402" s="17">
        <v>4210</v>
      </c>
      <c r="Q402" s="14">
        <v>4213</v>
      </c>
      <c r="R402" s="24" t="s">
        <v>340</v>
      </c>
      <c r="S402" s="24" t="s">
        <v>341</v>
      </c>
      <c r="T402" s="24" t="s">
        <v>621</v>
      </c>
      <c r="U402" s="31" t="s">
        <v>342</v>
      </c>
      <c r="V402" s="31">
        <v>8610</v>
      </c>
      <c r="W402" s="13"/>
      <c r="X402" s="13" t="s">
        <v>68</v>
      </c>
      <c r="Y402" s="13" t="s">
        <v>69</v>
      </c>
      <c r="Z402" s="13" t="s">
        <v>458</v>
      </c>
    </row>
    <row r="403" spans="1:26" hidden="1" x14ac:dyDescent="0.35">
      <c r="A403" s="14">
        <v>4000</v>
      </c>
      <c r="B403" s="15">
        <v>4214</v>
      </c>
      <c r="C403" s="28" t="s">
        <v>34</v>
      </c>
      <c r="D403" s="16" t="s">
        <v>66</v>
      </c>
      <c r="E403" s="17" t="s">
        <v>25</v>
      </c>
      <c r="F403" s="18">
        <v>1430</v>
      </c>
      <c r="G403" s="36">
        <v>0.68</v>
      </c>
      <c r="H403" s="19">
        <v>2860</v>
      </c>
      <c r="I403" s="20">
        <v>0</v>
      </c>
      <c r="J403" s="20">
        <v>0</v>
      </c>
      <c r="K403" s="21">
        <f>+M403*F403</f>
        <v>71500</v>
      </c>
      <c r="L403" s="22">
        <f>+SUM(I403:K403)</f>
        <v>71500</v>
      </c>
      <c r="M403" s="23">
        <v>50</v>
      </c>
      <c r="N403" s="17">
        <v>4000</v>
      </c>
      <c r="O403" s="17">
        <v>4200</v>
      </c>
      <c r="P403" s="17">
        <v>4210</v>
      </c>
      <c r="Q403" s="15">
        <v>4214</v>
      </c>
      <c r="R403" s="24" t="s">
        <v>27</v>
      </c>
      <c r="S403" s="24" t="s">
        <v>31</v>
      </c>
      <c r="T403" s="24" t="s">
        <v>66</v>
      </c>
      <c r="U403" s="24" t="s">
        <v>32</v>
      </c>
      <c r="V403" s="24">
        <v>1420</v>
      </c>
      <c r="W403" s="13"/>
      <c r="X403" s="13" t="s">
        <v>68</v>
      </c>
      <c r="Y403" s="13" t="s">
        <v>69</v>
      </c>
      <c r="Z403" s="13" t="s">
        <v>507</v>
      </c>
    </row>
    <row r="404" spans="1:26" hidden="1" x14ac:dyDescent="0.35">
      <c r="A404" s="14">
        <v>4000</v>
      </c>
      <c r="B404" s="15">
        <v>4214</v>
      </c>
      <c r="C404" s="28" t="s">
        <v>33</v>
      </c>
      <c r="D404" s="16" t="s">
        <v>74</v>
      </c>
      <c r="E404" s="17" t="s">
        <v>25</v>
      </c>
      <c r="F404" s="18">
        <v>1910</v>
      </c>
      <c r="G404" s="36">
        <v>0.24</v>
      </c>
      <c r="H404" s="19">
        <f t="shared" ref="H404:H405" si="17">+F404*G404</f>
        <v>458.4</v>
      </c>
      <c r="I404" s="20">
        <v>0</v>
      </c>
      <c r="J404" s="20">
        <v>0</v>
      </c>
      <c r="K404" s="21">
        <f t="shared" ref="K404:K405" si="18">+M404*F404</f>
        <v>19100</v>
      </c>
      <c r="L404" s="22">
        <f t="shared" ref="L404:L405" si="19">SUM(I404:K404)</f>
        <v>19100</v>
      </c>
      <c r="M404" s="23">
        <v>10</v>
      </c>
      <c r="N404" s="17">
        <v>4000</v>
      </c>
      <c r="O404" s="17">
        <v>4200</v>
      </c>
      <c r="P404" s="17">
        <v>4210</v>
      </c>
      <c r="Q404" s="15">
        <v>4214</v>
      </c>
      <c r="R404" s="24" t="s">
        <v>27</v>
      </c>
      <c r="S404" s="24" t="s">
        <v>28</v>
      </c>
      <c r="T404" s="24" t="s">
        <v>29</v>
      </c>
      <c r="U404" s="24" t="s">
        <v>30</v>
      </c>
      <c r="V404" s="24">
        <v>1313</v>
      </c>
      <c r="W404" s="13"/>
      <c r="X404" s="13" t="s">
        <v>68</v>
      </c>
      <c r="Y404" s="13" t="s">
        <v>69</v>
      </c>
      <c r="Z404" s="13" t="s">
        <v>507</v>
      </c>
    </row>
    <row r="405" spans="1:26" hidden="1" x14ac:dyDescent="0.35">
      <c r="A405" s="14">
        <v>4000</v>
      </c>
      <c r="B405" s="15">
        <v>4214</v>
      </c>
      <c r="C405" s="28" t="s">
        <v>33</v>
      </c>
      <c r="D405" s="16" t="s">
        <v>74</v>
      </c>
      <c r="E405" s="17" t="s">
        <v>25</v>
      </c>
      <c r="F405" s="18">
        <v>6</v>
      </c>
      <c r="G405" s="36">
        <v>0.24</v>
      </c>
      <c r="H405" s="19">
        <f t="shared" si="17"/>
        <v>1.44</v>
      </c>
      <c r="I405" s="20">
        <v>0</v>
      </c>
      <c r="J405" s="20">
        <v>0</v>
      </c>
      <c r="K405" s="21">
        <f t="shared" si="18"/>
        <v>60</v>
      </c>
      <c r="L405" s="22">
        <f t="shared" si="19"/>
        <v>60</v>
      </c>
      <c r="M405" s="23">
        <v>10</v>
      </c>
      <c r="N405" s="17">
        <v>4000</v>
      </c>
      <c r="O405" s="17">
        <v>4200</v>
      </c>
      <c r="P405" s="17">
        <v>4210</v>
      </c>
      <c r="Q405" s="15">
        <v>4214</v>
      </c>
      <c r="R405" s="24" t="s">
        <v>27</v>
      </c>
      <c r="S405" s="24" t="s">
        <v>28</v>
      </c>
      <c r="T405" s="24" t="s">
        <v>29</v>
      </c>
      <c r="U405" s="24" t="s">
        <v>30</v>
      </c>
      <c r="V405" s="24">
        <v>1313</v>
      </c>
      <c r="W405" s="13"/>
      <c r="X405" s="13" t="s">
        <v>68</v>
      </c>
      <c r="Y405" s="13" t="s">
        <v>69</v>
      </c>
      <c r="Z405" s="13" t="s">
        <v>507</v>
      </c>
    </row>
    <row r="406" spans="1:26" hidden="1" x14ac:dyDescent="0.35">
      <c r="A406" s="33">
        <v>4000</v>
      </c>
      <c r="B406" s="14">
        <v>4214</v>
      </c>
      <c r="C406" s="28" t="s">
        <v>79</v>
      </c>
      <c r="D406" s="16" t="s">
        <v>80</v>
      </c>
      <c r="E406" s="17" t="s">
        <v>25</v>
      </c>
      <c r="F406" s="18">
        <v>390</v>
      </c>
      <c r="G406" s="18">
        <v>25</v>
      </c>
      <c r="H406" s="19">
        <v>10920</v>
      </c>
      <c r="I406" s="21">
        <v>0</v>
      </c>
      <c r="J406" s="20">
        <v>0</v>
      </c>
      <c r="K406" s="20">
        <f>+F406*M406</f>
        <v>382200</v>
      </c>
      <c r="L406" s="22">
        <f>SUM(I406:K406)</f>
        <v>382200</v>
      </c>
      <c r="M406" s="37">
        <v>980</v>
      </c>
      <c r="N406" s="17">
        <v>4000</v>
      </c>
      <c r="O406" s="17">
        <v>4200</v>
      </c>
      <c r="P406" s="17">
        <v>4210</v>
      </c>
      <c r="Q406" s="29">
        <v>4214</v>
      </c>
      <c r="R406" s="30" t="s">
        <v>35</v>
      </c>
      <c r="S406" s="30" t="s">
        <v>37</v>
      </c>
      <c r="T406" s="30" t="s">
        <v>612</v>
      </c>
      <c r="U406" s="30" t="s">
        <v>38</v>
      </c>
      <c r="V406" s="30">
        <v>2111</v>
      </c>
      <c r="W406" s="13"/>
      <c r="X406" s="13" t="s">
        <v>68</v>
      </c>
      <c r="Y406" s="13" t="s">
        <v>69</v>
      </c>
      <c r="Z406" s="13" t="s">
        <v>507</v>
      </c>
    </row>
    <row r="407" spans="1:26" hidden="1" x14ac:dyDescent="0.35">
      <c r="A407" s="33">
        <v>4000</v>
      </c>
      <c r="B407" s="14">
        <v>4214</v>
      </c>
      <c r="C407" s="28" t="s">
        <v>81</v>
      </c>
      <c r="D407" s="16" t="s">
        <v>82</v>
      </c>
      <c r="E407" s="17" t="s">
        <v>25</v>
      </c>
      <c r="F407" s="18">
        <v>290</v>
      </c>
      <c r="G407" s="18">
        <v>35</v>
      </c>
      <c r="H407" s="19">
        <v>4930</v>
      </c>
      <c r="I407" s="21">
        <v>0</v>
      </c>
      <c r="J407" s="20">
        <v>0</v>
      </c>
      <c r="K407" s="20">
        <f>+F407*M407</f>
        <v>319000</v>
      </c>
      <c r="L407" s="22">
        <f>+SUM(I407:K407)</f>
        <v>319000</v>
      </c>
      <c r="M407" s="37">
        <v>1100</v>
      </c>
      <c r="N407" s="17">
        <v>4000</v>
      </c>
      <c r="O407" s="17">
        <v>4200</v>
      </c>
      <c r="P407" s="17">
        <v>4210</v>
      </c>
      <c r="Q407" s="29">
        <v>4214</v>
      </c>
      <c r="R407" s="30" t="s">
        <v>35</v>
      </c>
      <c r="S407" s="30" t="s">
        <v>83</v>
      </c>
      <c r="T407" s="30" t="s">
        <v>613</v>
      </c>
      <c r="U407" s="30" t="s">
        <v>84</v>
      </c>
      <c r="V407" s="30">
        <v>2321</v>
      </c>
      <c r="W407" s="13"/>
      <c r="X407" s="13" t="s">
        <v>68</v>
      </c>
      <c r="Y407" s="13" t="s">
        <v>69</v>
      </c>
      <c r="Z407" s="13" t="s">
        <v>507</v>
      </c>
    </row>
    <row r="408" spans="1:26" hidden="1" x14ac:dyDescent="0.35">
      <c r="A408" s="14">
        <v>4000</v>
      </c>
      <c r="B408" s="14">
        <v>4214</v>
      </c>
      <c r="C408" s="28" t="s">
        <v>87</v>
      </c>
      <c r="D408" s="16" t="s">
        <v>88</v>
      </c>
      <c r="E408" s="17" t="s">
        <v>40</v>
      </c>
      <c r="F408" s="18">
        <v>79</v>
      </c>
      <c r="G408" s="18">
        <v>50</v>
      </c>
      <c r="H408" s="19">
        <v>3950</v>
      </c>
      <c r="I408" s="20">
        <v>97343.01</v>
      </c>
      <c r="J408" s="20">
        <v>0</v>
      </c>
      <c r="K408" s="21">
        <v>56327</v>
      </c>
      <c r="L408" s="22">
        <v>153670.01</v>
      </c>
      <c r="M408" s="23">
        <v>1485</v>
      </c>
      <c r="N408" s="14">
        <v>4000</v>
      </c>
      <c r="O408" s="17">
        <v>4200</v>
      </c>
      <c r="P408" s="17">
        <v>4210</v>
      </c>
      <c r="Q408" s="14">
        <v>4214</v>
      </c>
      <c r="R408" s="24" t="s">
        <v>41</v>
      </c>
      <c r="S408" s="24" t="s">
        <v>42</v>
      </c>
      <c r="T408" s="24" t="s">
        <v>615</v>
      </c>
      <c r="U408" s="24" t="s">
        <v>43</v>
      </c>
      <c r="V408" s="31">
        <v>3110</v>
      </c>
      <c r="W408" s="13"/>
      <c r="X408" s="13" t="s">
        <v>68</v>
      </c>
      <c r="Y408" s="13" t="s">
        <v>69</v>
      </c>
      <c r="Z408" s="13" t="s">
        <v>507</v>
      </c>
    </row>
    <row r="409" spans="1:26" hidden="1" x14ac:dyDescent="0.35">
      <c r="A409" s="14">
        <v>4000</v>
      </c>
      <c r="B409" s="14">
        <v>4214</v>
      </c>
      <c r="C409" s="28" t="s">
        <v>89</v>
      </c>
      <c r="D409" s="16" t="s">
        <v>90</v>
      </c>
      <c r="E409" s="17" t="s">
        <v>40</v>
      </c>
      <c r="F409" s="18">
        <v>15</v>
      </c>
      <c r="G409" s="18">
        <v>68</v>
      </c>
      <c r="H409" s="19">
        <f>+F409*G409</f>
        <v>1020</v>
      </c>
      <c r="I409" s="20">
        <v>0</v>
      </c>
      <c r="J409" s="20">
        <v>0</v>
      </c>
      <c r="K409" s="21">
        <f>+M409*F409</f>
        <v>27000</v>
      </c>
      <c r="L409" s="22">
        <f>+SUM(I409:K409)</f>
        <v>27000</v>
      </c>
      <c r="M409" s="23">
        <v>1800</v>
      </c>
      <c r="N409" s="14">
        <v>4000</v>
      </c>
      <c r="O409" s="17">
        <v>4200</v>
      </c>
      <c r="P409" s="17">
        <v>4210</v>
      </c>
      <c r="Q409" s="14">
        <v>4214</v>
      </c>
      <c r="R409" s="24" t="s">
        <v>41</v>
      </c>
      <c r="S409" s="24" t="s">
        <v>42</v>
      </c>
      <c r="T409" s="24" t="s">
        <v>615</v>
      </c>
      <c r="U409" s="24" t="s">
        <v>44</v>
      </c>
      <c r="V409" s="31">
        <v>3120</v>
      </c>
      <c r="W409" s="13"/>
      <c r="X409" s="13" t="s">
        <v>68</v>
      </c>
      <c r="Y409" s="13" t="s">
        <v>69</v>
      </c>
      <c r="Z409" s="13" t="s">
        <v>507</v>
      </c>
    </row>
    <row r="410" spans="1:26" hidden="1" x14ac:dyDescent="0.35">
      <c r="A410" s="14">
        <v>4000</v>
      </c>
      <c r="B410" s="14">
        <v>4214</v>
      </c>
      <c r="C410" s="28" t="s">
        <v>91</v>
      </c>
      <c r="D410" s="16" t="s">
        <v>92</v>
      </c>
      <c r="E410" s="17" t="s">
        <v>40</v>
      </c>
      <c r="F410" s="18">
        <v>25</v>
      </c>
      <c r="G410" s="18">
        <v>112</v>
      </c>
      <c r="H410" s="19">
        <v>2250</v>
      </c>
      <c r="I410" s="20">
        <v>52404.75</v>
      </c>
      <c r="J410" s="20">
        <v>0</v>
      </c>
      <c r="K410" s="21">
        <v>32085</v>
      </c>
      <c r="L410" s="22">
        <v>84489.75</v>
      </c>
      <c r="M410" s="23">
        <v>2700</v>
      </c>
      <c r="N410" s="14">
        <v>4000</v>
      </c>
      <c r="O410" s="17">
        <v>4200</v>
      </c>
      <c r="P410" s="17">
        <v>4210</v>
      </c>
      <c r="Q410" s="14">
        <v>4214</v>
      </c>
      <c r="R410" s="24" t="s">
        <v>41</v>
      </c>
      <c r="S410" s="24" t="s">
        <v>42</v>
      </c>
      <c r="T410" s="24" t="s">
        <v>615</v>
      </c>
      <c r="U410" s="24" t="s">
        <v>45</v>
      </c>
      <c r="V410" s="31">
        <v>3140</v>
      </c>
      <c r="W410" s="13"/>
      <c r="X410" s="13" t="s">
        <v>68</v>
      </c>
      <c r="Y410" s="13" t="s">
        <v>69</v>
      </c>
      <c r="Z410" s="13" t="s">
        <v>507</v>
      </c>
    </row>
    <row r="411" spans="1:26" hidden="1" x14ac:dyDescent="0.35">
      <c r="A411" s="14">
        <v>4000</v>
      </c>
      <c r="B411" s="14">
        <v>4214</v>
      </c>
      <c r="C411" s="28" t="s">
        <v>93</v>
      </c>
      <c r="D411" s="16" t="s">
        <v>94</v>
      </c>
      <c r="E411" s="17" t="s">
        <v>40</v>
      </c>
      <c r="F411" s="18">
        <v>53</v>
      </c>
      <c r="G411" s="18">
        <v>83</v>
      </c>
      <c r="H411" s="19">
        <f>+G411*F411</f>
        <v>4399</v>
      </c>
      <c r="I411" s="20">
        <v>0</v>
      </c>
      <c r="J411" s="20">
        <v>0</v>
      </c>
      <c r="K411" s="21">
        <f>+M411*F411</f>
        <v>116600</v>
      </c>
      <c r="L411" s="22">
        <f>+SUM(I411:K411)</f>
        <v>116600</v>
      </c>
      <c r="M411" s="23">
        <v>2200</v>
      </c>
      <c r="N411" s="14">
        <v>4000</v>
      </c>
      <c r="O411" s="17">
        <v>4200</v>
      </c>
      <c r="P411" s="17">
        <v>4210</v>
      </c>
      <c r="Q411" s="14">
        <v>4214</v>
      </c>
      <c r="R411" s="24" t="s">
        <v>41</v>
      </c>
      <c r="S411" s="24" t="s">
        <v>42</v>
      </c>
      <c r="T411" s="24" t="s">
        <v>615</v>
      </c>
      <c r="U411" s="24" t="s">
        <v>46</v>
      </c>
      <c r="V411" s="31">
        <v>3130</v>
      </c>
      <c r="W411" s="13"/>
      <c r="X411" s="13" t="s">
        <v>68</v>
      </c>
      <c r="Y411" s="13" t="s">
        <v>69</v>
      </c>
      <c r="Z411" s="13" t="s">
        <v>507</v>
      </c>
    </row>
    <row r="412" spans="1:26" hidden="1" x14ac:dyDescent="0.35">
      <c r="A412" s="14">
        <v>4000</v>
      </c>
      <c r="B412" s="14">
        <v>4214</v>
      </c>
      <c r="C412" s="28" t="s">
        <v>383</v>
      </c>
      <c r="D412" s="16" t="s">
        <v>384</v>
      </c>
      <c r="E412" s="17" t="s">
        <v>55</v>
      </c>
      <c r="F412" s="26"/>
      <c r="G412" s="18"/>
      <c r="H412" s="19">
        <v>140</v>
      </c>
      <c r="I412" s="20">
        <v>63000</v>
      </c>
      <c r="J412" s="20">
        <v>0</v>
      </c>
      <c r="K412" s="21">
        <v>1888.6</v>
      </c>
      <c r="L412" s="22">
        <v>64888.6</v>
      </c>
      <c r="M412" s="23">
        <v>2317.4499999999998</v>
      </c>
      <c r="N412" s="14">
        <v>4000</v>
      </c>
      <c r="O412" s="17">
        <v>4200</v>
      </c>
      <c r="P412" s="17">
        <v>4210</v>
      </c>
      <c r="Q412" s="14">
        <v>4214</v>
      </c>
      <c r="R412" s="24" t="s">
        <v>48</v>
      </c>
      <c r="S412" s="24">
        <v>7200</v>
      </c>
      <c r="T412" s="24" t="s">
        <v>619</v>
      </c>
      <c r="U412" s="31" t="s">
        <v>49</v>
      </c>
      <c r="V412" s="31">
        <v>4900</v>
      </c>
      <c r="W412" s="13"/>
      <c r="X412" s="13" t="s">
        <v>68</v>
      </c>
      <c r="Y412" s="13" t="s">
        <v>69</v>
      </c>
      <c r="Z412" s="13" t="s">
        <v>507</v>
      </c>
    </row>
    <row r="413" spans="1:26" hidden="1" x14ac:dyDescent="0.35">
      <c r="A413" s="14">
        <v>4000</v>
      </c>
      <c r="B413" s="14">
        <v>4214</v>
      </c>
      <c r="C413" s="28" t="s">
        <v>95</v>
      </c>
      <c r="D413" s="16" t="s">
        <v>96</v>
      </c>
      <c r="E413" s="17" t="s">
        <v>97</v>
      </c>
      <c r="F413" s="18">
        <v>25</v>
      </c>
      <c r="G413" s="36">
        <v>7.89</v>
      </c>
      <c r="H413" s="19">
        <f>+F413*G413</f>
        <v>197.25</v>
      </c>
      <c r="I413" s="20">
        <v>0</v>
      </c>
      <c r="J413" s="20">
        <v>0</v>
      </c>
      <c r="K413" s="20">
        <f>+F413*M413</f>
        <v>10125</v>
      </c>
      <c r="L413" s="22">
        <f>+SUM(I413:K413)</f>
        <v>10125</v>
      </c>
      <c r="M413" s="23">
        <v>405</v>
      </c>
      <c r="N413" s="14">
        <v>4000</v>
      </c>
      <c r="O413" s="17">
        <v>4200</v>
      </c>
      <c r="P413" s="17">
        <v>4210</v>
      </c>
      <c r="Q413" s="14">
        <v>4214</v>
      </c>
      <c r="R413" s="24" t="s">
        <v>48</v>
      </c>
      <c r="S413" s="24" t="s">
        <v>51</v>
      </c>
      <c r="T413" s="24" t="s">
        <v>617</v>
      </c>
      <c r="U413" s="31" t="s">
        <v>51</v>
      </c>
      <c r="V413" s="31">
        <v>4500</v>
      </c>
      <c r="W413" s="13"/>
      <c r="X413" s="13" t="s">
        <v>68</v>
      </c>
      <c r="Y413" s="13" t="s">
        <v>69</v>
      </c>
      <c r="Z413" s="13" t="s">
        <v>507</v>
      </c>
    </row>
    <row r="414" spans="1:26" hidden="1" x14ac:dyDescent="0.35">
      <c r="A414" s="14">
        <v>4000</v>
      </c>
      <c r="B414" s="14">
        <v>4214</v>
      </c>
      <c r="C414" s="28" t="s">
        <v>98</v>
      </c>
      <c r="D414" s="16" t="s">
        <v>99</v>
      </c>
      <c r="E414" s="17" t="s">
        <v>47</v>
      </c>
      <c r="F414" s="18">
        <v>2780</v>
      </c>
      <c r="G414" s="36">
        <v>3</v>
      </c>
      <c r="H414" s="19">
        <v>8340</v>
      </c>
      <c r="I414" s="20">
        <v>0</v>
      </c>
      <c r="J414" s="20">
        <v>0</v>
      </c>
      <c r="K414" s="21">
        <f>+M414*F414</f>
        <v>199993.19999999998</v>
      </c>
      <c r="L414" s="22">
        <v>199993.2</v>
      </c>
      <c r="M414" s="23">
        <v>71.94</v>
      </c>
      <c r="N414" s="14">
        <v>4000</v>
      </c>
      <c r="O414" s="17">
        <v>4200</v>
      </c>
      <c r="P414" s="17">
        <v>4210</v>
      </c>
      <c r="Q414" s="14">
        <v>4214</v>
      </c>
      <c r="R414" s="24" t="s">
        <v>48</v>
      </c>
      <c r="S414" s="24" t="s">
        <v>26</v>
      </c>
      <c r="T414" s="24" t="s">
        <v>616</v>
      </c>
      <c r="U414" s="31" t="s">
        <v>52</v>
      </c>
      <c r="V414" s="31">
        <v>4110</v>
      </c>
      <c r="W414" s="13"/>
      <c r="X414" s="13" t="s">
        <v>68</v>
      </c>
      <c r="Y414" s="13" t="s">
        <v>69</v>
      </c>
      <c r="Z414" s="13" t="s">
        <v>507</v>
      </c>
    </row>
    <row r="415" spans="1:26" hidden="1" x14ac:dyDescent="0.35">
      <c r="A415" s="14">
        <v>4000</v>
      </c>
      <c r="B415" s="15">
        <v>4214</v>
      </c>
      <c r="C415" s="28" t="s">
        <v>508</v>
      </c>
      <c r="D415" s="16" t="s">
        <v>509</v>
      </c>
      <c r="E415" s="17" t="s">
        <v>50</v>
      </c>
      <c r="F415" s="18">
        <v>7</v>
      </c>
      <c r="G415" s="18"/>
      <c r="H415" s="19">
        <v>140</v>
      </c>
      <c r="I415" s="20">
        <v>0</v>
      </c>
      <c r="J415" s="20">
        <v>63000</v>
      </c>
      <c r="K415" s="20">
        <v>2100</v>
      </c>
      <c r="L415" s="22">
        <v>65100</v>
      </c>
      <c r="M415" s="23"/>
      <c r="N415" s="17">
        <v>4000</v>
      </c>
      <c r="O415" s="17">
        <v>4200</v>
      </c>
      <c r="P415" s="17">
        <v>4210</v>
      </c>
      <c r="Q415" s="17">
        <v>4214</v>
      </c>
      <c r="R415" s="24" t="s">
        <v>53</v>
      </c>
      <c r="S415" s="38" t="s">
        <v>144</v>
      </c>
      <c r="T415" s="24" t="s">
        <v>626</v>
      </c>
      <c r="U415" s="31" t="s">
        <v>107</v>
      </c>
      <c r="V415" s="31">
        <v>5820</v>
      </c>
      <c r="W415" s="13"/>
      <c r="X415" s="32" t="s">
        <v>68</v>
      </c>
      <c r="Y415" s="13" t="s">
        <v>69</v>
      </c>
      <c r="Z415" s="25" t="s">
        <v>507</v>
      </c>
    </row>
    <row r="416" spans="1:26" hidden="1" x14ac:dyDescent="0.35">
      <c r="A416" s="14">
        <v>4000</v>
      </c>
      <c r="B416" s="15">
        <v>4214</v>
      </c>
      <c r="C416" s="28" t="s">
        <v>387</v>
      </c>
      <c r="D416" s="16" t="s">
        <v>105</v>
      </c>
      <c r="E416" s="17" t="s">
        <v>57</v>
      </c>
      <c r="F416" s="18">
        <v>130</v>
      </c>
      <c r="G416" s="18"/>
      <c r="H416" s="19">
        <v>390</v>
      </c>
      <c r="I416" s="20">
        <v>0</v>
      </c>
      <c r="J416" s="20">
        <v>1950</v>
      </c>
      <c r="K416" s="20">
        <v>5261.1</v>
      </c>
      <c r="L416" s="22">
        <v>7211.1</v>
      </c>
      <c r="M416" s="23"/>
      <c r="N416" s="17">
        <v>4000</v>
      </c>
      <c r="O416" s="17">
        <v>4200</v>
      </c>
      <c r="P416" s="17">
        <v>4210</v>
      </c>
      <c r="Q416" s="17">
        <v>4214</v>
      </c>
      <c r="R416" s="24" t="s">
        <v>53</v>
      </c>
      <c r="S416" s="24" t="s">
        <v>106</v>
      </c>
      <c r="T416" s="24" t="s">
        <v>618</v>
      </c>
      <c r="U416" s="31" t="s">
        <v>107</v>
      </c>
      <c r="V416" s="31">
        <v>5820</v>
      </c>
      <c r="W416" s="13"/>
      <c r="X416" s="32" t="s">
        <v>68</v>
      </c>
      <c r="Y416" s="13" t="s">
        <v>69</v>
      </c>
      <c r="Z416" s="25" t="s">
        <v>507</v>
      </c>
    </row>
    <row r="417" spans="1:26" hidden="1" x14ac:dyDescent="0.35">
      <c r="A417" s="14">
        <v>4000</v>
      </c>
      <c r="B417" s="15">
        <v>4214</v>
      </c>
      <c r="C417" s="28" t="s">
        <v>388</v>
      </c>
      <c r="D417" s="16" t="s">
        <v>109</v>
      </c>
      <c r="E417" s="17" t="s">
        <v>57</v>
      </c>
      <c r="F417" s="18">
        <v>400</v>
      </c>
      <c r="G417" s="18"/>
      <c r="H417" s="19">
        <v>1200</v>
      </c>
      <c r="I417" s="20">
        <v>0</v>
      </c>
      <c r="J417" s="20">
        <v>7600</v>
      </c>
      <c r="K417" s="20">
        <v>16188</v>
      </c>
      <c r="L417" s="22">
        <v>23788</v>
      </c>
      <c r="M417" s="23"/>
      <c r="N417" s="17">
        <v>4000</v>
      </c>
      <c r="O417" s="17">
        <v>4200</v>
      </c>
      <c r="P417" s="17">
        <v>4210</v>
      </c>
      <c r="Q417" s="17">
        <v>4214</v>
      </c>
      <c r="R417" s="24" t="s">
        <v>53</v>
      </c>
      <c r="S417" s="24" t="s">
        <v>106</v>
      </c>
      <c r="T417" s="24" t="s">
        <v>618</v>
      </c>
      <c r="U417" s="31" t="s">
        <v>107</v>
      </c>
      <c r="V417" s="31">
        <v>5820</v>
      </c>
      <c r="W417" s="13"/>
      <c r="X417" s="32" t="s">
        <v>68</v>
      </c>
      <c r="Y417" s="13" t="s">
        <v>69</v>
      </c>
      <c r="Z417" s="25" t="s">
        <v>507</v>
      </c>
    </row>
    <row r="418" spans="1:26" hidden="1" x14ac:dyDescent="0.35">
      <c r="A418" s="14">
        <v>4000</v>
      </c>
      <c r="B418" s="14">
        <v>4214</v>
      </c>
      <c r="C418" s="28" t="s">
        <v>510</v>
      </c>
      <c r="D418" s="16" t="s">
        <v>511</v>
      </c>
      <c r="E418" s="17" t="s">
        <v>50</v>
      </c>
      <c r="F418" s="18">
        <v>1</v>
      </c>
      <c r="G418" s="18"/>
      <c r="H418" s="19">
        <v>330</v>
      </c>
      <c r="I418" s="20">
        <v>0</v>
      </c>
      <c r="J418" s="20">
        <v>49302</v>
      </c>
      <c r="K418" s="20">
        <v>4950</v>
      </c>
      <c r="L418" s="22">
        <v>54252</v>
      </c>
      <c r="M418" s="23">
        <v>54252</v>
      </c>
      <c r="N418" s="14">
        <v>4000</v>
      </c>
      <c r="O418" s="17">
        <v>4200</v>
      </c>
      <c r="P418" s="17">
        <v>4210</v>
      </c>
      <c r="Q418" s="14">
        <v>4214</v>
      </c>
      <c r="R418" s="38" t="s">
        <v>53</v>
      </c>
      <c r="S418" s="38" t="s">
        <v>144</v>
      </c>
      <c r="T418" s="24" t="s">
        <v>626</v>
      </c>
      <c r="U418" s="31" t="s">
        <v>107</v>
      </c>
      <c r="V418" s="31">
        <v>5820</v>
      </c>
      <c r="W418" s="13"/>
      <c r="X418" s="32" t="s">
        <v>68</v>
      </c>
      <c r="Y418" s="13" t="s">
        <v>69</v>
      </c>
      <c r="Z418" s="25" t="s">
        <v>507</v>
      </c>
    </row>
    <row r="419" spans="1:26" hidden="1" x14ac:dyDescent="0.35">
      <c r="A419" s="14">
        <v>4000</v>
      </c>
      <c r="B419" s="27">
        <v>4214</v>
      </c>
      <c r="C419" s="28" t="s">
        <v>399</v>
      </c>
      <c r="D419" s="16" t="s">
        <v>512</v>
      </c>
      <c r="E419" s="17" t="s">
        <v>50</v>
      </c>
      <c r="F419" s="18">
        <v>1</v>
      </c>
      <c r="G419" s="18"/>
      <c r="H419" s="19">
        <v>440</v>
      </c>
      <c r="I419" s="20">
        <v>0</v>
      </c>
      <c r="J419" s="20">
        <v>82390</v>
      </c>
      <c r="K419" s="20">
        <v>6600</v>
      </c>
      <c r="L419" s="22">
        <v>88990</v>
      </c>
      <c r="M419" s="23"/>
      <c r="N419" s="14">
        <v>4000</v>
      </c>
      <c r="O419" s="17">
        <v>4200</v>
      </c>
      <c r="P419" s="17">
        <v>4210</v>
      </c>
      <c r="Q419" s="14">
        <v>4214</v>
      </c>
      <c r="R419" s="38" t="s">
        <v>53</v>
      </c>
      <c r="S419" s="38" t="s">
        <v>144</v>
      </c>
      <c r="T419" s="24" t="s">
        <v>626</v>
      </c>
      <c r="U419" s="31" t="s">
        <v>107</v>
      </c>
      <c r="V419" s="31">
        <v>5820</v>
      </c>
      <c r="W419" s="13"/>
      <c r="X419" s="32" t="s">
        <v>68</v>
      </c>
      <c r="Y419" s="13" t="s">
        <v>69</v>
      </c>
      <c r="Z419" s="25" t="s">
        <v>507</v>
      </c>
    </row>
    <row r="420" spans="1:26" hidden="1" x14ac:dyDescent="0.35">
      <c r="A420" s="14">
        <v>4000</v>
      </c>
      <c r="B420" s="15">
        <v>4214</v>
      </c>
      <c r="C420" s="28" t="s">
        <v>513</v>
      </c>
      <c r="D420" s="16" t="s">
        <v>514</v>
      </c>
      <c r="E420" s="17" t="s">
        <v>55</v>
      </c>
      <c r="F420" s="18">
        <v>1</v>
      </c>
      <c r="G420" s="18"/>
      <c r="H420" s="19">
        <v>350.87719298245617</v>
      </c>
      <c r="I420" s="20">
        <v>0</v>
      </c>
      <c r="J420" s="20">
        <v>20000</v>
      </c>
      <c r="K420" s="20">
        <v>0</v>
      </c>
      <c r="L420" s="22">
        <v>20000</v>
      </c>
      <c r="M420" s="23"/>
      <c r="N420" s="17">
        <v>4000</v>
      </c>
      <c r="O420" s="17">
        <v>4200</v>
      </c>
      <c r="P420" s="17">
        <v>4210</v>
      </c>
      <c r="Q420" s="17">
        <v>4214</v>
      </c>
      <c r="R420" s="24" t="s">
        <v>53</v>
      </c>
      <c r="S420" s="38" t="s">
        <v>144</v>
      </c>
      <c r="T420" s="24" t="s">
        <v>626</v>
      </c>
      <c r="U420" s="31" t="s">
        <v>107</v>
      </c>
      <c r="V420" s="31">
        <v>5820</v>
      </c>
      <c r="W420" s="13"/>
      <c r="X420" s="32" t="s">
        <v>68</v>
      </c>
      <c r="Y420" s="13" t="s">
        <v>69</v>
      </c>
      <c r="Z420" s="25" t="s">
        <v>507</v>
      </c>
    </row>
    <row r="421" spans="1:26" hidden="1" x14ac:dyDescent="0.35">
      <c r="A421" s="14">
        <v>4000</v>
      </c>
      <c r="B421" s="15">
        <v>4214</v>
      </c>
      <c r="C421" s="28" t="s">
        <v>515</v>
      </c>
      <c r="D421" s="16" t="s">
        <v>516</v>
      </c>
      <c r="E421" s="17" t="s">
        <v>50</v>
      </c>
      <c r="F421" s="18">
        <v>1</v>
      </c>
      <c r="G421" s="18"/>
      <c r="H421" s="19">
        <v>350</v>
      </c>
      <c r="I421" s="20">
        <v>0</v>
      </c>
      <c r="J421" s="20">
        <v>98950</v>
      </c>
      <c r="K421" s="20">
        <v>5250</v>
      </c>
      <c r="L421" s="22">
        <v>104200</v>
      </c>
      <c r="M421" s="23"/>
      <c r="N421" s="17">
        <v>4000</v>
      </c>
      <c r="O421" s="17">
        <v>4200</v>
      </c>
      <c r="P421" s="17">
        <v>4210</v>
      </c>
      <c r="Q421" s="17">
        <v>4214</v>
      </c>
      <c r="R421" s="24" t="s">
        <v>53</v>
      </c>
      <c r="S421" s="38" t="s">
        <v>144</v>
      </c>
      <c r="T421" s="24" t="s">
        <v>626</v>
      </c>
      <c r="U421" s="31" t="s">
        <v>517</v>
      </c>
      <c r="V421" s="31">
        <v>5430</v>
      </c>
      <c r="W421" s="13"/>
      <c r="X421" s="32" t="s">
        <v>68</v>
      </c>
      <c r="Y421" s="13" t="s">
        <v>69</v>
      </c>
      <c r="Z421" s="25" t="s">
        <v>507</v>
      </c>
    </row>
    <row r="422" spans="1:26" hidden="1" x14ac:dyDescent="0.35">
      <c r="A422" s="14">
        <v>4000</v>
      </c>
      <c r="B422" s="15">
        <v>4214</v>
      </c>
      <c r="C422" s="28" t="s">
        <v>421</v>
      </c>
      <c r="D422" s="16" t="s">
        <v>487</v>
      </c>
      <c r="E422" s="17" t="s">
        <v>50</v>
      </c>
      <c r="F422" s="18">
        <v>4</v>
      </c>
      <c r="G422" s="18"/>
      <c r="H422" s="19">
        <v>12</v>
      </c>
      <c r="I422" s="20">
        <v>0</v>
      </c>
      <c r="J422" s="20">
        <v>800</v>
      </c>
      <c r="K422" s="20">
        <v>161.88</v>
      </c>
      <c r="L422" s="22">
        <v>961.88</v>
      </c>
      <c r="M422" s="23"/>
      <c r="N422" s="17">
        <v>4000</v>
      </c>
      <c r="O422" s="17">
        <v>4200</v>
      </c>
      <c r="P422" s="17">
        <v>4210</v>
      </c>
      <c r="Q422" s="17">
        <v>4214</v>
      </c>
      <c r="R422" s="24" t="s">
        <v>53</v>
      </c>
      <c r="S422" s="38" t="s">
        <v>144</v>
      </c>
      <c r="T422" s="24" t="s">
        <v>626</v>
      </c>
      <c r="U422" s="31" t="s">
        <v>107</v>
      </c>
      <c r="V422" s="31">
        <v>5820</v>
      </c>
      <c r="W422" s="13"/>
      <c r="X422" s="32" t="s">
        <v>68</v>
      </c>
      <c r="Y422" s="13" t="s">
        <v>69</v>
      </c>
      <c r="Z422" s="25" t="s">
        <v>507</v>
      </c>
    </row>
    <row r="423" spans="1:26" hidden="1" x14ac:dyDescent="0.35">
      <c r="A423" s="14">
        <v>4000</v>
      </c>
      <c r="B423" s="15">
        <v>4214</v>
      </c>
      <c r="C423" s="28" t="s">
        <v>518</v>
      </c>
      <c r="D423" s="16" t="s">
        <v>519</v>
      </c>
      <c r="E423" s="17" t="s">
        <v>50</v>
      </c>
      <c r="F423" s="18">
        <v>1</v>
      </c>
      <c r="G423" s="18"/>
      <c r="H423" s="19">
        <v>200</v>
      </c>
      <c r="I423" s="20">
        <v>0</v>
      </c>
      <c r="J423" s="20">
        <v>30000</v>
      </c>
      <c r="K423" s="20">
        <v>3000</v>
      </c>
      <c r="L423" s="22">
        <v>33000</v>
      </c>
      <c r="M423" s="23"/>
      <c r="N423" s="17">
        <v>4000</v>
      </c>
      <c r="O423" s="17">
        <v>4200</v>
      </c>
      <c r="P423" s="17">
        <v>4210</v>
      </c>
      <c r="Q423" s="17">
        <v>4214</v>
      </c>
      <c r="R423" s="24" t="s">
        <v>53</v>
      </c>
      <c r="S423" s="38" t="s">
        <v>144</v>
      </c>
      <c r="T423" s="24" t="s">
        <v>626</v>
      </c>
      <c r="U423" s="31" t="s">
        <v>107</v>
      </c>
      <c r="V423" s="31">
        <v>5820</v>
      </c>
      <c r="W423" s="13"/>
      <c r="X423" s="32" t="s">
        <v>68</v>
      </c>
      <c r="Y423" s="13" t="s">
        <v>69</v>
      </c>
      <c r="Z423" s="25" t="s">
        <v>507</v>
      </c>
    </row>
    <row r="424" spans="1:26" hidden="1" x14ac:dyDescent="0.35">
      <c r="A424" s="14">
        <v>4000</v>
      </c>
      <c r="B424" s="15">
        <v>4214</v>
      </c>
      <c r="C424" s="28" t="s">
        <v>520</v>
      </c>
      <c r="D424" s="16" t="s">
        <v>521</v>
      </c>
      <c r="E424" s="17" t="s">
        <v>55</v>
      </c>
      <c r="F424" s="18">
        <v>1</v>
      </c>
      <c r="G424" s="18"/>
      <c r="H424" s="19">
        <v>240</v>
      </c>
      <c r="I424" s="20">
        <v>0</v>
      </c>
      <c r="J424" s="20">
        <v>11036</v>
      </c>
      <c r="K424" s="20">
        <v>3600</v>
      </c>
      <c r="L424" s="22">
        <v>14636</v>
      </c>
      <c r="M424" s="23"/>
      <c r="N424" s="17">
        <v>4000</v>
      </c>
      <c r="O424" s="17">
        <v>4200</v>
      </c>
      <c r="P424" s="17">
        <v>4210</v>
      </c>
      <c r="Q424" s="17">
        <v>4214</v>
      </c>
      <c r="R424" s="24" t="s">
        <v>53</v>
      </c>
      <c r="S424" s="38" t="s">
        <v>144</v>
      </c>
      <c r="T424" s="24" t="s">
        <v>626</v>
      </c>
      <c r="U424" s="31" t="s">
        <v>107</v>
      </c>
      <c r="V424" s="31">
        <v>5820</v>
      </c>
      <c r="W424" s="13"/>
      <c r="X424" s="32" t="s">
        <v>68</v>
      </c>
      <c r="Y424" s="13" t="s">
        <v>69</v>
      </c>
      <c r="Z424" s="25" t="s">
        <v>507</v>
      </c>
    </row>
    <row r="425" spans="1:26" hidden="1" x14ac:dyDescent="0.35">
      <c r="A425" s="33">
        <v>4000</v>
      </c>
      <c r="B425" s="33">
        <v>4214</v>
      </c>
      <c r="C425" s="34" t="s">
        <v>180</v>
      </c>
      <c r="D425" s="35" t="s">
        <v>181</v>
      </c>
      <c r="E425" s="33" t="s">
        <v>57</v>
      </c>
      <c r="F425" s="18"/>
      <c r="G425" s="18"/>
      <c r="H425" s="19">
        <v>200</v>
      </c>
      <c r="I425" s="20">
        <v>2025.675</v>
      </c>
      <c r="J425" s="20">
        <v>0</v>
      </c>
      <c r="K425" s="20">
        <v>3102</v>
      </c>
      <c r="L425" s="22">
        <v>5127.6750000000002</v>
      </c>
      <c r="M425" s="37"/>
      <c r="N425" s="33">
        <v>4000</v>
      </c>
      <c r="O425" s="33">
        <v>4200</v>
      </c>
      <c r="P425" s="33">
        <v>4210</v>
      </c>
      <c r="Q425" s="33">
        <v>4214</v>
      </c>
      <c r="R425" s="31"/>
      <c r="S425" s="31">
        <v>6100</v>
      </c>
      <c r="T425" s="31" t="s">
        <v>627</v>
      </c>
      <c r="U425" s="31"/>
      <c r="V425" s="31"/>
      <c r="W425" s="13"/>
      <c r="X425" s="32" t="s">
        <v>68</v>
      </c>
      <c r="Y425" s="13" t="s">
        <v>69</v>
      </c>
      <c r="Z425" s="13" t="s">
        <v>507</v>
      </c>
    </row>
    <row r="426" spans="1:26" x14ac:dyDescent="0.35">
      <c r="A426" s="33">
        <v>4000</v>
      </c>
      <c r="B426" s="33">
        <v>4214</v>
      </c>
      <c r="C426" s="34" t="s">
        <v>182</v>
      </c>
      <c r="D426" s="35" t="s">
        <v>182</v>
      </c>
      <c r="E426" s="33" t="s">
        <v>57</v>
      </c>
      <c r="F426" s="18"/>
      <c r="G426" s="18"/>
      <c r="H426" s="19">
        <v>5</v>
      </c>
      <c r="I426" s="20">
        <v>90</v>
      </c>
      <c r="J426" s="20">
        <v>0</v>
      </c>
      <c r="K426" s="20">
        <v>77.55</v>
      </c>
      <c r="L426" s="22">
        <v>167.55</v>
      </c>
      <c r="M426" s="37"/>
      <c r="N426" s="33">
        <v>4000</v>
      </c>
      <c r="O426" s="33">
        <v>4200</v>
      </c>
      <c r="P426" s="33">
        <v>4210</v>
      </c>
      <c r="Q426" s="33">
        <v>4214</v>
      </c>
      <c r="R426" s="31"/>
      <c r="S426" s="31">
        <v>6100</v>
      </c>
      <c r="T426" s="31" t="s">
        <v>627</v>
      </c>
      <c r="U426" s="31"/>
      <c r="V426" s="31"/>
      <c r="W426" s="13"/>
      <c r="X426" s="32" t="s">
        <v>68</v>
      </c>
      <c r="Y426" s="13" t="s">
        <v>69</v>
      </c>
      <c r="Z426" s="13" t="s">
        <v>507</v>
      </c>
    </row>
    <row r="427" spans="1:26" x14ac:dyDescent="0.35">
      <c r="A427" s="33">
        <v>4000</v>
      </c>
      <c r="B427" s="33">
        <v>4214</v>
      </c>
      <c r="C427" s="34" t="s">
        <v>183</v>
      </c>
      <c r="D427" s="35" t="s">
        <v>183</v>
      </c>
      <c r="E427" s="33" t="s">
        <v>57</v>
      </c>
      <c r="F427" s="18"/>
      <c r="G427" s="18"/>
      <c r="H427" s="19">
        <v>5</v>
      </c>
      <c r="I427" s="20">
        <v>90</v>
      </c>
      <c r="J427" s="20">
        <v>0</v>
      </c>
      <c r="K427" s="20">
        <v>77.55</v>
      </c>
      <c r="L427" s="22">
        <v>167.55</v>
      </c>
      <c r="M427" s="37"/>
      <c r="N427" s="33">
        <v>4000</v>
      </c>
      <c r="O427" s="33">
        <v>4200</v>
      </c>
      <c r="P427" s="33">
        <v>4210</v>
      </c>
      <c r="Q427" s="33">
        <v>4214</v>
      </c>
      <c r="R427" s="31"/>
      <c r="S427" s="31">
        <v>6100</v>
      </c>
      <c r="T427" s="31" t="s">
        <v>627</v>
      </c>
      <c r="U427" s="31"/>
      <c r="V427" s="31"/>
      <c r="W427" s="13"/>
      <c r="X427" s="32" t="s">
        <v>68</v>
      </c>
      <c r="Y427" s="13" t="s">
        <v>69</v>
      </c>
      <c r="Z427" s="13" t="s">
        <v>507</v>
      </c>
    </row>
    <row r="428" spans="1:26" x14ac:dyDescent="0.35">
      <c r="A428" s="33">
        <v>4000</v>
      </c>
      <c r="B428" s="33">
        <v>4214</v>
      </c>
      <c r="C428" s="34" t="s">
        <v>185</v>
      </c>
      <c r="D428" s="35" t="s">
        <v>185</v>
      </c>
      <c r="E428" s="33" t="s">
        <v>57</v>
      </c>
      <c r="F428" s="18"/>
      <c r="G428" s="18"/>
      <c r="H428" s="19">
        <v>30</v>
      </c>
      <c r="I428" s="20">
        <v>1350</v>
      </c>
      <c r="J428" s="20">
        <v>0</v>
      </c>
      <c r="K428" s="20">
        <v>465.3</v>
      </c>
      <c r="L428" s="22">
        <v>1815.3</v>
      </c>
      <c r="M428" s="37"/>
      <c r="N428" s="33">
        <v>4000</v>
      </c>
      <c r="O428" s="33">
        <v>4200</v>
      </c>
      <c r="P428" s="33">
        <v>4210</v>
      </c>
      <c r="Q428" s="33">
        <v>4214</v>
      </c>
      <c r="R428" s="31"/>
      <c r="S428" s="31">
        <v>6100</v>
      </c>
      <c r="T428" s="31" t="s">
        <v>627</v>
      </c>
      <c r="U428" s="31"/>
      <c r="V428" s="31"/>
      <c r="W428" s="13"/>
      <c r="X428" s="32" t="s">
        <v>68</v>
      </c>
      <c r="Y428" s="13" t="s">
        <v>69</v>
      </c>
      <c r="Z428" s="13" t="s">
        <v>507</v>
      </c>
    </row>
    <row r="429" spans="1:26" x14ac:dyDescent="0.35">
      <c r="A429" s="33">
        <v>4000</v>
      </c>
      <c r="B429" s="33">
        <v>4214</v>
      </c>
      <c r="C429" s="34" t="s">
        <v>189</v>
      </c>
      <c r="D429" s="35" t="s">
        <v>189</v>
      </c>
      <c r="E429" s="33" t="s">
        <v>57</v>
      </c>
      <c r="F429" s="18"/>
      <c r="G429" s="18"/>
      <c r="H429" s="19">
        <v>8</v>
      </c>
      <c r="I429" s="20">
        <v>900</v>
      </c>
      <c r="J429" s="20">
        <v>0</v>
      </c>
      <c r="K429" s="20">
        <v>124.08</v>
      </c>
      <c r="L429" s="22">
        <v>1024.08</v>
      </c>
      <c r="M429" s="37"/>
      <c r="N429" s="33">
        <v>4000</v>
      </c>
      <c r="O429" s="33">
        <v>4200</v>
      </c>
      <c r="P429" s="33">
        <v>4210</v>
      </c>
      <c r="Q429" s="33">
        <v>4214</v>
      </c>
      <c r="R429" s="31"/>
      <c r="S429" s="31">
        <v>6100</v>
      </c>
      <c r="T429" s="31" t="s">
        <v>627</v>
      </c>
      <c r="U429" s="31"/>
      <c r="V429" s="31"/>
      <c r="W429" s="13"/>
      <c r="X429" s="32" t="s">
        <v>68</v>
      </c>
      <c r="Y429" s="13" t="s">
        <v>69</v>
      </c>
      <c r="Z429" s="13" t="s">
        <v>507</v>
      </c>
    </row>
    <row r="430" spans="1:26" x14ac:dyDescent="0.35">
      <c r="A430" s="33">
        <v>4000</v>
      </c>
      <c r="B430" s="33">
        <v>4214</v>
      </c>
      <c r="C430" s="34" t="s">
        <v>190</v>
      </c>
      <c r="D430" s="35" t="s">
        <v>190</v>
      </c>
      <c r="E430" s="33" t="s">
        <v>57</v>
      </c>
      <c r="F430" s="18"/>
      <c r="G430" s="18"/>
      <c r="H430" s="19">
        <v>6</v>
      </c>
      <c r="I430" s="20">
        <v>630</v>
      </c>
      <c r="J430" s="20">
        <v>0</v>
      </c>
      <c r="K430" s="20">
        <v>93.06</v>
      </c>
      <c r="L430" s="22">
        <v>723.06</v>
      </c>
      <c r="M430" s="37"/>
      <c r="N430" s="33">
        <v>4000</v>
      </c>
      <c r="O430" s="33">
        <v>4200</v>
      </c>
      <c r="P430" s="33">
        <v>4210</v>
      </c>
      <c r="Q430" s="33">
        <v>4214</v>
      </c>
      <c r="R430" s="31"/>
      <c r="S430" s="31">
        <v>6100</v>
      </c>
      <c r="T430" s="31" t="s">
        <v>627</v>
      </c>
      <c r="U430" s="31"/>
      <c r="V430" s="31"/>
      <c r="W430" s="13"/>
      <c r="X430" s="32" t="s">
        <v>68</v>
      </c>
      <c r="Y430" s="13" t="s">
        <v>69</v>
      </c>
      <c r="Z430" s="13" t="s">
        <v>507</v>
      </c>
    </row>
    <row r="431" spans="1:26" hidden="1" x14ac:dyDescent="0.35">
      <c r="A431" s="33">
        <v>4000</v>
      </c>
      <c r="B431" s="33">
        <v>4214</v>
      </c>
      <c r="C431" s="34" t="s">
        <v>494</v>
      </c>
      <c r="D431" s="35" t="s">
        <v>495</v>
      </c>
      <c r="E431" s="33" t="s">
        <v>57</v>
      </c>
      <c r="F431" s="18">
        <v>8</v>
      </c>
      <c r="G431" s="18"/>
      <c r="H431" s="19">
        <v>16</v>
      </c>
      <c r="I431" s="20">
        <v>99.56016000000001</v>
      </c>
      <c r="J431" s="20">
        <v>0</v>
      </c>
      <c r="K431" s="20">
        <v>248.16</v>
      </c>
      <c r="L431" s="22">
        <v>347.72016000000002</v>
      </c>
      <c r="M431" s="37"/>
      <c r="N431" s="33">
        <v>4000</v>
      </c>
      <c r="O431" s="33">
        <v>4200</v>
      </c>
      <c r="P431" s="33">
        <v>4210</v>
      </c>
      <c r="Q431" s="33">
        <v>4214</v>
      </c>
      <c r="R431" s="31"/>
      <c r="S431" s="31">
        <v>6100</v>
      </c>
      <c r="T431" s="31" t="s">
        <v>627</v>
      </c>
      <c r="U431" s="31"/>
      <c r="V431" s="31"/>
      <c r="W431" s="13"/>
      <c r="X431" s="32" t="s">
        <v>68</v>
      </c>
      <c r="Y431" s="13" t="s">
        <v>69</v>
      </c>
      <c r="Z431" s="13" t="s">
        <v>507</v>
      </c>
    </row>
    <row r="432" spans="1:26" hidden="1" x14ac:dyDescent="0.35">
      <c r="A432" s="33">
        <v>4000</v>
      </c>
      <c r="B432" s="33">
        <v>4214</v>
      </c>
      <c r="C432" s="34" t="s">
        <v>191</v>
      </c>
      <c r="D432" s="35" t="s">
        <v>192</v>
      </c>
      <c r="E432" s="33" t="s">
        <v>57</v>
      </c>
      <c r="F432" s="18">
        <v>1</v>
      </c>
      <c r="G432" s="18"/>
      <c r="H432" s="19">
        <v>1.5</v>
      </c>
      <c r="I432" s="20">
        <v>8.7847200000000001</v>
      </c>
      <c r="J432" s="20">
        <v>0</v>
      </c>
      <c r="K432" s="20">
        <v>23.265000000000001</v>
      </c>
      <c r="L432" s="22">
        <v>32.049720000000001</v>
      </c>
      <c r="M432" s="37"/>
      <c r="N432" s="33">
        <v>4000</v>
      </c>
      <c r="O432" s="33">
        <v>4200</v>
      </c>
      <c r="P432" s="33">
        <v>4210</v>
      </c>
      <c r="Q432" s="33">
        <v>4214</v>
      </c>
      <c r="R432" s="31"/>
      <c r="S432" s="31">
        <v>6100</v>
      </c>
      <c r="T432" s="31" t="s">
        <v>627</v>
      </c>
      <c r="U432" s="31"/>
      <c r="V432" s="31"/>
      <c r="W432" s="13"/>
      <c r="X432" s="32" t="s">
        <v>68</v>
      </c>
      <c r="Y432" s="13" t="s">
        <v>69</v>
      </c>
      <c r="Z432" s="13" t="s">
        <v>507</v>
      </c>
    </row>
    <row r="433" spans="1:26" hidden="1" x14ac:dyDescent="0.35">
      <c r="A433" s="33">
        <v>4000</v>
      </c>
      <c r="B433" s="33">
        <v>4214</v>
      </c>
      <c r="C433" s="34" t="s">
        <v>197</v>
      </c>
      <c r="D433" s="35" t="s">
        <v>198</v>
      </c>
      <c r="E433" s="33" t="s">
        <v>57</v>
      </c>
      <c r="F433" s="18">
        <v>88</v>
      </c>
      <c r="G433" s="18"/>
      <c r="H433" s="19">
        <v>220</v>
      </c>
      <c r="I433" s="20">
        <v>1610.5320000000002</v>
      </c>
      <c r="J433" s="20">
        <v>0</v>
      </c>
      <c r="K433" s="20">
        <v>3412.2</v>
      </c>
      <c r="L433" s="22">
        <v>5022.732</v>
      </c>
      <c r="M433" s="37"/>
      <c r="N433" s="33">
        <v>4000</v>
      </c>
      <c r="O433" s="33">
        <v>4200</v>
      </c>
      <c r="P433" s="33">
        <v>4210</v>
      </c>
      <c r="Q433" s="33">
        <v>4214</v>
      </c>
      <c r="R433" s="31"/>
      <c r="S433" s="31">
        <v>6100</v>
      </c>
      <c r="T433" s="31" t="s">
        <v>627</v>
      </c>
      <c r="U433" s="31"/>
      <c r="V433" s="31"/>
      <c r="W433" s="13"/>
      <c r="X433" s="32" t="s">
        <v>68</v>
      </c>
      <c r="Y433" s="13" t="s">
        <v>69</v>
      </c>
      <c r="Z433" s="13" t="s">
        <v>507</v>
      </c>
    </row>
    <row r="434" spans="1:26" hidden="1" x14ac:dyDescent="0.35">
      <c r="A434" s="33">
        <v>4000</v>
      </c>
      <c r="B434" s="33">
        <v>4214</v>
      </c>
      <c r="C434" s="34" t="s">
        <v>201</v>
      </c>
      <c r="D434" s="35" t="s">
        <v>202</v>
      </c>
      <c r="E434" s="33" t="s">
        <v>57</v>
      </c>
      <c r="F434" s="18">
        <v>38</v>
      </c>
      <c r="G434" s="18"/>
      <c r="H434" s="19">
        <v>76</v>
      </c>
      <c r="I434" s="20">
        <v>417.27420000000001</v>
      </c>
      <c r="J434" s="20">
        <v>0</v>
      </c>
      <c r="K434" s="20">
        <v>1178.76</v>
      </c>
      <c r="L434" s="22">
        <v>1596.0342000000001</v>
      </c>
      <c r="M434" s="37"/>
      <c r="N434" s="33">
        <v>4000</v>
      </c>
      <c r="O434" s="33">
        <v>4200</v>
      </c>
      <c r="P434" s="33">
        <v>4210</v>
      </c>
      <c r="Q434" s="33">
        <v>4214</v>
      </c>
      <c r="R434" s="31"/>
      <c r="S434" s="31">
        <v>6100</v>
      </c>
      <c r="T434" s="31" t="s">
        <v>627</v>
      </c>
      <c r="U434" s="31"/>
      <c r="V434" s="31"/>
      <c r="W434" s="13"/>
      <c r="X434" s="32" t="s">
        <v>68</v>
      </c>
      <c r="Y434" s="13" t="s">
        <v>69</v>
      </c>
      <c r="Z434" s="13" t="s">
        <v>507</v>
      </c>
    </row>
    <row r="435" spans="1:26" hidden="1" x14ac:dyDescent="0.35">
      <c r="A435" s="33">
        <v>4000</v>
      </c>
      <c r="B435" s="33">
        <v>4214</v>
      </c>
      <c r="C435" s="34" t="s">
        <v>203</v>
      </c>
      <c r="D435" s="35" t="s">
        <v>204</v>
      </c>
      <c r="E435" s="33" t="s">
        <v>57</v>
      </c>
      <c r="F435" s="18">
        <v>16</v>
      </c>
      <c r="G435" s="18"/>
      <c r="H435" s="19">
        <v>64</v>
      </c>
      <c r="I435" s="20">
        <v>468.51839999999999</v>
      </c>
      <c r="J435" s="20">
        <v>0</v>
      </c>
      <c r="K435" s="20">
        <v>992.64</v>
      </c>
      <c r="L435" s="22">
        <v>1461.1584</v>
      </c>
      <c r="M435" s="37"/>
      <c r="N435" s="33">
        <v>4000</v>
      </c>
      <c r="O435" s="33">
        <v>4200</v>
      </c>
      <c r="P435" s="33">
        <v>4210</v>
      </c>
      <c r="Q435" s="33">
        <v>4214</v>
      </c>
      <c r="R435" s="31"/>
      <c r="S435" s="31">
        <v>6100</v>
      </c>
      <c r="T435" s="31" t="s">
        <v>627</v>
      </c>
      <c r="U435" s="31"/>
      <c r="V435" s="31"/>
      <c r="W435" s="13"/>
      <c r="X435" s="32" t="s">
        <v>68</v>
      </c>
      <c r="Y435" s="13" t="s">
        <v>69</v>
      </c>
      <c r="Z435" s="13" t="s">
        <v>507</v>
      </c>
    </row>
    <row r="436" spans="1:26" hidden="1" x14ac:dyDescent="0.35">
      <c r="A436" s="33">
        <v>4000</v>
      </c>
      <c r="B436" s="33">
        <v>4214</v>
      </c>
      <c r="C436" s="34" t="s">
        <v>205</v>
      </c>
      <c r="D436" s="35" t="s">
        <v>206</v>
      </c>
      <c r="E436" s="33" t="s">
        <v>57</v>
      </c>
      <c r="F436" s="18">
        <v>99</v>
      </c>
      <c r="G436" s="18"/>
      <c r="H436" s="19">
        <v>594</v>
      </c>
      <c r="I436" s="20">
        <v>3986.0667000000003</v>
      </c>
      <c r="J436" s="20">
        <v>0</v>
      </c>
      <c r="K436" s="20">
        <v>9212.94</v>
      </c>
      <c r="L436" s="22">
        <v>13199.006700000002</v>
      </c>
      <c r="M436" s="37"/>
      <c r="N436" s="33">
        <v>4000</v>
      </c>
      <c r="O436" s="33">
        <v>4200</v>
      </c>
      <c r="P436" s="33">
        <v>4210</v>
      </c>
      <c r="Q436" s="33">
        <v>4214</v>
      </c>
      <c r="R436" s="31"/>
      <c r="S436" s="31">
        <v>6100</v>
      </c>
      <c r="T436" s="31" t="s">
        <v>627</v>
      </c>
      <c r="U436" s="31"/>
      <c r="V436" s="31"/>
      <c r="W436" s="13"/>
      <c r="X436" s="32" t="s">
        <v>68</v>
      </c>
      <c r="Y436" s="13" t="s">
        <v>69</v>
      </c>
      <c r="Z436" s="13" t="s">
        <v>507</v>
      </c>
    </row>
    <row r="437" spans="1:26" hidden="1" x14ac:dyDescent="0.35">
      <c r="A437" s="14">
        <v>4000</v>
      </c>
      <c r="B437" s="15">
        <v>4214</v>
      </c>
      <c r="C437" s="28" t="s">
        <v>215</v>
      </c>
      <c r="D437" s="16" t="s">
        <v>216</v>
      </c>
      <c r="E437" s="17" t="s">
        <v>57</v>
      </c>
      <c r="F437" s="18">
        <v>100</v>
      </c>
      <c r="G437" s="18"/>
      <c r="H437" s="19">
        <v>150</v>
      </c>
      <c r="I437" s="20">
        <v>1800</v>
      </c>
      <c r="J437" s="20">
        <v>0</v>
      </c>
      <c r="K437" s="20">
        <v>2023.5</v>
      </c>
      <c r="L437" s="22">
        <v>3823.5</v>
      </c>
      <c r="M437" s="23"/>
      <c r="N437" s="17">
        <v>4000</v>
      </c>
      <c r="O437" s="17">
        <v>4200</v>
      </c>
      <c r="P437" s="17">
        <v>4210</v>
      </c>
      <c r="Q437" s="15">
        <v>4214</v>
      </c>
      <c r="R437" s="24" t="s">
        <v>58</v>
      </c>
      <c r="S437" s="24" t="s">
        <v>213</v>
      </c>
      <c r="T437" s="24" t="s">
        <v>620</v>
      </c>
      <c r="U437" s="31" t="s">
        <v>214</v>
      </c>
      <c r="V437" s="31">
        <v>7780</v>
      </c>
      <c r="W437" s="32"/>
      <c r="X437" s="32" t="s">
        <v>68</v>
      </c>
      <c r="Y437" s="13" t="s">
        <v>69</v>
      </c>
      <c r="Z437" s="25" t="s">
        <v>507</v>
      </c>
    </row>
    <row r="438" spans="1:26" hidden="1" x14ac:dyDescent="0.35">
      <c r="A438" s="14">
        <v>4000</v>
      </c>
      <c r="B438" s="15">
        <v>4214</v>
      </c>
      <c r="C438" s="28" t="s">
        <v>217</v>
      </c>
      <c r="D438" s="16" t="s">
        <v>218</v>
      </c>
      <c r="E438" s="17" t="s">
        <v>57</v>
      </c>
      <c r="F438" s="18">
        <v>100</v>
      </c>
      <c r="G438" s="18"/>
      <c r="H438" s="19">
        <v>30</v>
      </c>
      <c r="I438" s="20">
        <v>3300</v>
      </c>
      <c r="J438" s="20">
        <v>0</v>
      </c>
      <c r="K438" s="20">
        <v>404.7</v>
      </c>
      <c r="L438" s="22">
        <v>3704.7</v>
      </c>
      <c r="M438" s="23"/>
      <c r="N438" s="17">
        <v>4000</v>
      </c>
      <c r="O438" s="17">
        <v>4200</v>
      </c>
      <c r="P438" s="17">
        <v>4210</v>
      </c>
      <c r="Q438" s="15">
        <v>4214</v>
      </c>
      <c r="R438" s="24" t="s">
        <v>58</v>
      </c>
      <c r="S438" s="24" t="s">
        <v>213</v>
      </c>
      <c r="T438" s="24" t="s">
        <v>620</v>
      </c>
      <c r="U438" s="31" t="s">
        <v>64</v>
      </c>
      <c r="V438" s="31">
        <v>7911</v>
      </c>
      <c r="W438" s="32"/>
      <c r="X438" s="32" t="s">
        <v>68</v>
      </c>
      <c r="Y438" s="13" t="s">
        <v>69</v>
      </c>
      <c r="Z438" s="25" t="s">
        <v>507</v>
      </c>
    </row>
    <row r="439" spans="1:26" hidden="1" x14ac:dyDescent="0.35">
      <c r="A439" s="14">
        <v>4000</v>
      </c>
      <c r="B439" s="15">
        <v>4214</v>
      </c>
      <c r="C439" s="28" t="s">
        <v>432</v>
      </c>
      <c r="D439" s="16" t="s">
        <v>432</v>
      </c>
      <c r="E439" s="17" t="s">
        <v>57</v>
      </c>
      <c r="F439" s="18">
        <v>250</v>
      </c>
      <c r="G439" s="18"/>
      <c r="H439" s="19">
        <v>12.5</v>
      </c>
      <c r="I439" s="20">
        <v>500</v>
      </c>
      <c r="J439" s="20">
        <v>0</v>
      </c>
      <c r="K439" s="20">
        <v>168.625</v>
      </c>
      <c r="L439" s="22">
        <v>668.625</v>
      </c>
      <c r="M439" s="23"/>
      <c r="N439" s="17">
        <v>4000</v>
      </c>
      <c r="O439" s="17">
        <v>4200</v>
      </c>
      <c r="P439" s="17">
        <v>4210</v>
      </c>
      <c r="Q439" s="15">
        <v>4214</v>
      </c>
      <c r="R439" s="24" t="s">
        <v>58</v>
      </c>
      <c r="S439" s="24" t="s">
        <v>213</v>
      </c>
      <c r="T439" s="24" t="s">
        <v>620</v>
      </c>
      <c r="U439" s="31" t="s">
        <v>64</v>
      </c>
      <c r="V439" s="31">
        <v>7911</v>
      </c>
      <c r="W439" s="32"/>
      <c r="X439" s="32" t="s">
        <v>68</v>
      </c>
      <c r="Y439" s="13" t="s">
        <v>69</v>
      </c>
      <c r="Z439" s="25" t="s">
        <v>507</v>
      </c>
    </row>
    <row r="440" spans="1:26" hidden="1" x14ac:dyDescent="0.35">
      <c r="A440" s="14">
        <v>4000</v>
      </c>
      <c r="B440" s="15">
        <v>4214</v>
      </c>
      <c r="C440" s="28" t="s">
        <v>433</v>
      </c>
      <c r="D440" s="16" t="s">
        <v>433</v>
      </c>
      <c r="E440" s="17" t="s">
        <v>57</v>
      </c>
      <c r="F440" s="18">
        <v>300</v>
      </c>
      <c r="G440" s="18"/>
      <c r="H440" s="19">
        <v>15</v>
      </c>
      <c r="I440" s="20">
        <v>300</v>
      </c>
      <c r="J440" s="20">
        <v>0</v>
      </c>
      <c r="K440" s="20">
        <v>202.35</v>
      </c>
      <c r="L440" s="22">
        <v>502.35</v>
      </c>
      <c r="M440" s="23"/>
      <c r="N440" s="17">
        <v>4000</v>
      </c>
      <c r="O440" s="17">
        <v>4200</v>
      </c>
      <c r="P440" s="17">
        <v>4210</v>
      </c>
      <c r="Q440" s="15">
        <v>4214</v>
      </c>
      <c r="R440" s="24" t="s">
        <v>58</v>
      </c>
      <c r="S440" s="24" t="s">
        <v>213</v>
      </c>
      <c r="T440" s="24" t="s">
        <v>620</v>
      </c>
      <c r="U440" s="31" t="s">
        <v>64</v>
      </c>
      <c r="V440" s="31">
        <v>7911</v>
      </c>
      <c r="W440" s="32"/>
      <c r="X440" s="32" t="s">
        <v>68</v>
      </c>
      <c r="Y440" s="13" t="s">
        <v>69</v>
      </c>
      <c r="Z440" s="25" t="s">
        <v>507</v>
      </c>
    </row>
    <row r="441" spans="1:26" hidden="1" x14ac:dyDescent="0.35">
      <c r="A441" s="14">
        <v>4000</v>
      </c>
      <c r="B441" s="15">
        <v>4214</v>
      </c>
      <c r="C441" s="28" t="s">
        <v>220</v>
      </c>
      <c r="D441" s="16" t="s">
        <v>221</v>
      </c>
      <c r="E441" s="17" t="s">
        <v>57</v>
      </c>
      <c r="F441" s="18">
        <v>1300</v>
      </c>
      <c r="G441" s="18"/>
      <c r="H441" s="19">
        <v>650</v>
      </c>
      <c r="I441" s="20">
        <v>53300</v>
      </c>
      <c r="J441" s="20">
        <v>0</v>
      </c>
      <c r="K441" s="20">
        <v>8768.5</v>
      </c>
      <c r="L441" s="22">
        <v>62068.5</v>
      </c>
      <c r="M441" s="23"/>
      <c r="N441" s="17">
        <v>4000</v>
      </c>
      <c r="O441" s="17">
        <v>4200</v>
      </c>
      <c r="P441" s="17">
        <v>4210</v>
      </c>
      <c r="Q441" s="15">
        <v>4214</v>
      </c>
      <c r="R441" s="24" t="s">
        <v>58</v>
      </c>
      <c r="S441" s="24" t="s">
        <v>213</v>
      </c>
      <c r="T441" s="24" t="s">
        <v>620</v>
      </c>
      <c r="U441" s="31" t="s">
        <v>64</v>
      </c>
      <c r="V441" s="31">
        <v>7911</v>
      </c>
      <c r="W441" s="32"/>
      <c r="X441" s="32" t="s">
        <v>68</v>
      </c>
      <c r="Y441" s="13" t="s">
        <v>69</v>
      </c>
      <c r="Z441" s="25" t="s">
        <v>507</v>
      </c>
    </row>
    <row r="442" spans="1:26" hidden="1" x14ac:dyDescent="0.35">
      <c r="A442" s="14">
        <v>4000</v>
      </c>
      <c r="B442" s="15">
        <v>4214</v>
      </c>
      <c r="C442" s="28" t="s">
        <v>227</v>
      </c>
      <c r="D442" s="16" t="s">
        <v>228</v>
      </c>
      <c r="E442" s="17" t="s">
        <v>57</v>
      </c>
      <c r="F442" s="18">
        <v>1200</v>
      </c>
      <c r="G442" s="18"/>
      <c r="H442" s="19">
        <v>480</v>
      </c>
      <c r="I442" s="20">
        <v>33600</v>
      </c>
      <c r="J442" s="20">
        <v>0</v>
      </c>
      <c r="K442" s="20">
        <v>6475.2</v>
      </c>
      <c r="L442" s="22">
        <v>40075.199999999997</v>
      </c>
      <c r="M442" s="23"/>
      <c r="N442" s="17">
        <v>4000</v>
      </c>
      <c r="O442" s="17">
        <v>4200</v>
      </c>
      <c r="P442" s="17">
        <v>4210</v>
      </c>
      <c r="Q442" s="15">
        <v>4214</v>
      </c>
      <c r="R442" s="24" t="s">
        <v>58</v>
      </c>
      <c r="S442" s="24" t="s">
        <v>213</v>
      </c>
      <c r="T442" s="24" t="s">
        <v>620</v>
      </c>
      <c r="U442" s="31" t="s">
        <v>64</v>
      </c>
      <c r="V442" s="31">
        <v>7911</v>
      </c>
      <c r="W442" s="32"/>
      <c r="X442" s="32" t="s">
        <v>68</v>
      </c>
      <c r="Y442" s="13" t="s">
        <v>69</v>
      </c>
      <c r="Z442" s="25" t="s">
        <v>507</v>
      </c>
    </row>
    <row r="443" spans="1:26" hidden="1" x14ac:dyDescent="0.35">
      <c r="A443" s="14">
        <v>4000</v>
      </c>
      <c r="B443" s="15">
        <v>4214</v>
      </c>
      <c r="C443" s="28" t="s">
        <v>229</v>
      </c>
      <c r="D443" s="16" t="s">
        <v>230</v>
      </c>
      <c r="E443" s="17" t="s">
        <v>57</v>
      </c>
      <c r="F443" s="18">
        <v>250</v>
      </c>
      <c r="G443" s="18"/>
      <c r="H443" s="19">
        <v>37.5</v>
      </c>
      <c r="I443" s="20">
        <v>750</v>
      </c>
      <c r="J443" s="20">
        <v>0</v>
      </c>
      <c r="K443" s="20">
        <v>505.875</v>
      </c>
      <c r="L443" s="22">
        <v>1255.875</v>
      </c>
      <c r="M443" s="23"/>
      <c r="N443" s="17">
        <v>4000</v>
      </c>
      <c r="O443" s="17">
        <v>4200</v>
      </c>
      <c r="P443" s="17">
        <v>4210</v>
      </c>
      <c r="Q443" s="15">
        <v>4214</v>
      </c>
      <c r="R443" s="24" t="s">
        <v>58</v>
      </c>
      <c r="S443" s="24" t="s">
        <v>213</v>
      </c>
      <c r="T443" s="24" t="s">
        <v>620</v>
      </c>
      <c r="U443" s="31" t="s">
        <v>64</v>
      </c>
      <c r="V443" s="31">
        <v>7911</v>
      </c>
      <c r="W443" s="32"/>
      <c r="X443" s="32" t="s">
        <v>68</v>
      </c>
      <c r="Y443" s="13" t="s">
        <v>69</v>
      </c>
      <c r="Z443" s="25" t="s">
        <v>507</v>
      </c>
    </row>
    <row r="444" spans="1:26" hidden="1" x14ac:dyDescent="0.35">
      <c r="A444" s="14">
        <v>4000</v>
      </c>
      <c r="B444" s="15">
        <v>4214</v>
      </c>
      <c r="C444" s="28" t="s">
        <v>235</v>
      </c>
      <c r="D444" s="16" t="s">
        <v>236</v>
      </c>
      <c r="E444" s="17" t="s">
        <v>57</v>
      </c>
      <c r="F444" s="18">
        <v>260</v>
      </c>
      <c r="G444" s="18"/>
      <c r="H444" s="19">
        <v>39</v>
      </c>
      <c r="I444" s="20">
        <v>1820</v>
      </c>
      <c r="J444" s="20">
        <v>0</v>
      </c>
      <c r="K444" s="20">
        <v>526.11</v>
      </c>
      <c r="L444" s="22">
        <v>2346.11</v>
      </c>
      <c r="M444" s="23"/>
      <c r="N444" s="17">
        <v>4000</v>
      </c>
      <c r="O444" s="17">
        <v>4200</v>
      </c>
      <c r="P444" s="17">
        <v>4210</v>
      </c>
      <c r="Q444" s="15">
        <v>4214</v>
      </c>
      <c r="R444" s="24" t="s">
        <v>58</v>
      </c>
      <c r="S444" s="24" t="s">
        <v>213</v>
      </c>
      <c r="T444" s="24" t="s">
        <v>620</v>
      </c>
      <c r="U444" s="31" t="s">
        <v>64</v>
      </c>
      <c r="V444" s="31">
        <v>7911</v>
      </c>
      <c r="W444" s="32"/>
      <c r="X444" s="32" t="s">
        <v>68</v>
      </c>
      <c r="Y444" s="13" t="s">
        <v>69</v>
      </c>
      <c r="Z444" s="25" t="s">
        <v>507</v>
      </c>
    </row>
    <row r="445" spans="1:26" hidden="1" x14ac:dyDescent="0.35">
      <c r="A445" s="14">
        <v>4000</v>
      </c>
      <c r="B445" s="15">
        <v>4214</v>
      </c>
      <c r="C445" s="28" t="s">
        <v>436</v>
      </c>
      <c r="D445" s="16" t="s">
        <v>436</v>
      </c>
      <c r="E445" s="17" t="s">
        <v>57</v>
      </c>
      <c r="F445" s="18">
        <v>150</v>
      </c>
      <c r="G445" s="18"/>
      <c r="H445" s="19">
        <v>75</v>
      </c>
      <c r="I445" s="20">
        <v>2250</v>
      </c>
      <c r="J445" s="20">
        <v>0</v>
      </c>
      <c r="K445" s="20">
        <v>1011.75</v>
      </c>
      <c r="L445" s="22">
        <v>3261.75</v>
      </c>
      <c r="M445" s="23"/>
      <c r="N445" s="17">
        <v>4000</v>
      </c>
      <c r="O445" s="17">
        <v>4200</v>
      </c>
      <c r="P445" s="17">
        <v>4210</v>
      </c>
      <c r="Q445" s="15">
        <v>4214</v>
      </c>
      <c r="R445" s="24" t="s">
        <v>58</v>
      </c>
      <c r="S445" s="24" t="s">
        <v>213</v>
      </c>
      <c r="T445" s="24" t="s">
        <v>620</v>
      </c>
      <c r="U445" s="31" t="s">
        <v>64</v>
      </c>
      <c r="V445" s="31">
        <v>7911</v>
      </c>
      <c r="W445" s="32"/>
      <c r="X445" s="32" t="s">
        <v>68</v>
      </c>
      <c r="Y445" s="13" t="s">
        <v>69</v>
      </c>
      <c r="Z445" s="25" t="s">
        <v>507</v>
      </c>
    </row>
    <row r="446" spans="1:26" hidden="1" x14ac:dyDescent="0.35">
      <c r="A446" s="14">
        <v>4000</v>
      </c>
      <c r="B446" s="15">
        <v>4214</v>
      </c>
      <c r="C446" s="28" t="s">
        <v>436</v>
      </c>
      <c r="D446" s="16" t="s">
        <v>436</v>
      </c>
      <c r="E446" s="17" t="s">
        <v>57</v>
      </c>
      <c r="F446" s="18">
        <v>150</v>
      </c>
      <c r="G446" s="18"/>
      <c r="H446" s="19">
        <v>75</v>
      </c>
      <c r="I446" s="20">
        <v>2250</v>
      </c>
      <c r="J446" s="20">
        <v>0</v>
      </c>
      <c r="K446" s="20">
        <v>1011.75</v>
      </c>
      <c r="L446" s="22">
        <v>3261.75</v>
      </c>
      <c r="M446" s="23"/>
      <c r="N446" s="17">
        <v>4000</v>
      </c>
      <c r="O446" s="17">
        <v>4200</v>
      </c>
      <c r="P446" s="17">
        <v>4210</v>
      </c>
      <c r="Q446" s="15">
        <v>4214</v>
      </c>
      <c r="R446" s="24" t="s">
        <v>58</v>
      </c>
      <c r="S446" s="24" t="s">
        <v>213</v>
      </c>
      <c r="T446" s="24" t="s">
        <v>620</v>
      </c>
      <c r="U446" s="31" t="s">
        <v>64</v>
      </c>
      <c r="V446" s="31">
        <v>7911</v>
      </c>
      <c r="W446" s="32"/>
      <c r="X446" s="32" t="s">
        <v>68</v>
      </c>
      <c r="Y446" s="13" t="s">
        <v>69</v>
      </c>
      <c r="Z446" s="25" t="s">
        <v>507</v>
      </c>
    </row>
    <row r="447" spans="1:26" hidden="1" x14ac:dyDescent="0.35">
      <c r="A447" s="14">
        <v>4000</v>
      </c>
      <c r="B447" s="15">
        <v>4214</v>
      </c>
      <c r="C447" s="28" t="s">
        <v>437</v>
      </c>
      <c r="D447" s="16" t="s">
        <v>437</v>
      </c>
      <c r="E447" s="17" t="s">
        <v>57</v>
      </c>
      <c r="F447" s="18">
        <v>150</v>
      </c>
      <c r="G447" s="18"/>
      <c r="H447" s="19">
        <v>60</v>
      </c>
      <c r="I447" s="20">
        <v>1500</v>
      </c>
      <c r="J447" s="20">
        <v>0</v>
      </c>
      <c r="K447" s="20">
        <v>809.4</v>
      </c>
      <c r="L447" s="22">
        <v>2309.4</v>
      </c>
      <c r="M447" s="23"/>
      <c r="N447" s="17">
        <v>4000</v>
      </c>
      <c r="O447" s="17">
        <v>4200</v>
      </c>
      <c r="P447" s="17">
        <v>4210</v>
      </c>
      <c r="Q447" s="15">
        <v>4214</v>
      </c>
      <c r="R447" s="24" t="s">
        <v>58</v>
      </c>
      <c r="S447" s="24" t="s">
        <v>213</v>
      </c>
      <c r="T447" s="24" t="s">
        <v>620</v>
      </c>
      <c r="U447" s="31" t="s">
        <v>64</v>
      </c>
      <c r="V447" s="31">
        <v>7911</v>
      </c>
      <c r="W447" s="32"/>
      <c r="X447" s="32" t="s">
        <v>68</v>
      </c>
      <c r="Y447" s="13" t="s">
        <v>69</v>
      </c>
      <c r="Z447" s="25" t="s">
        <v>507</v>
      </c>
    </row>
    <row r="448" spans="1:26" hidden="1" x14ac:dyDescent="0.35">
      <c r="A448" s="14">
        <v>4000</v>
      </c>
      <c r="B448" s="15">
        <v>4214</v>
      </c>
      <c r="C448" s="28" t="s">
        <v>437</v>
      </c>
      <c r="D448" s="16" t="s">
        <v>437</v>
      </c>
      <c r="E448" s="17" t="s">
        <v>57</v>
      </c>
      <c r="F448" s="18">
        <v>150</v>
      </c>
      <c r="G448" s="18"/>
      <c r="H448" s="19">
        <v>60</v>
      </c>
      <c r="I448" s="20">
        <v>1500</v>
      </c>
      <c r="J448" s="20">
        <v>0</v>
      </c>
      <c r="K448" s="20">
        <v>809.4</v>
      </c>
      <c r="L448" s="22">
        <v>2309.4</v>
      </c>
      <c r="M448" s="23"/>
      <c r="N448" s="17">
        <v>4000</v>
      </c>
      <c r="O448" s="17">
        <v>4200</v>
      </c>
      <c r="P448" s="17">
        <v>4210</v>
      </c>
      <c r="Q448" s="15">
        <v>4214</v>
      </c>
      <c r="R448" s="24" t="s">
        <v>58</v>
      </c>
      <c r="S448" s="24" t="s">
        <v>213</v>
      </c>
      <c r="T448" s="24" t="s">
        <v>620</v>
      </c>
      <c r="U448" s="31" t="s">
        <v>64</v>
      </c>
      <c r="V448" s="31">
        <v>7911</v>
      </c>
      <c r="W448" s="32"/>
      <c r="X448" s="32" t="s">
        <v>68</v>
      </c>
      <c r="Y448" s="13" t="s">
        <v>69</v>
      </c>
      <c r="Z448" s="25" t="s">
        <v>507</v>
      </c>
    </row>
    <row r="449" spans="1:26" hidden="1" x14ac:dyDescent="0.35">
      <c r="A449" s="14">
        <v>4000</v>
      </c>
      <c r="B449" s="15">
        <v>4214</v>
      </c>
      <c r="C449" s="28" t="s">
        <v>242</v>
      </c>
      <c r="D449" s="16" t="s">
        <v>243</v>
      </c>
      <c r="E449" s="17" t="s">
        <v>57</v>
      </c>
      <c r="F449" s="18">
        <v>1800</v>
      </c>
      <c r="G449" s="18"/>
      <c r="H449" s="19">
        <v>540</v>
      </c>
      <c r="I449" s="20">
        <v>14400</v>
      </c>
      <c r="J449" s="20">
        <v>0</v>
      </c>
      <c r="K449" s="20">
        <v>7284.6</v>
      </c>
      <c r="L449" s="22">
        <v>21684.6</v>
      </c>
      <c r="M449" s="23"/>
      <c r="N449" s="17">
        <v>4000</v>
      </c>
      <c r="O449" s="17">
        <v>4200</v>
      </c>
      <c r="P449" s="17">
        <v>4210</v>
      </c>
      <c r="Q449" s="15">
        <v>4214</v>
      </c>
      <c r="R449" s="24" t="s">
        <v>58</v>
      </c>
      <c r="S449" s="24" t="s">
        <v>213</v>
      </c>
      <c r="T449" s="24" t="s">
        <v>620</v>
      </c>
      <c r="U449" s="31" t="s">
        <v>64</v>
      </c>
      <c r="V449" s="31">
        <v>7911</v>
      </c>
      <c r="W449" s="32"/>
      <c r="X449" s="32" t="s">
        <v>68</v>
      </c>
      <c r="Y449" s="13" t="s">
        <v>69</v>
      </c>
      <c r="Z449" s="25" t="s">
        <v>507</v>
      </c>
    </row>
    <row r="450" spans="1:26" hidden="1" x14ac:dyDescent="0.35">
      <c r="A450" s="14">
        <v>4000</v>
      </c>
      <c r="B450" s="15">
        <v>4214</v>
      </c>
      <c r="C450" s="28" t="s">
        <v>246</v>
      </c>
      <c r="D450" s="16" t="s">
        <v>247</v>
      </c>
      <c r="E450" s="17" t="s">
        <v>57</v>
      </c>
      <c r="F450" s="18">
        <v>3000</v>
      </c>
      <c r="G450" s="18"/>
      <c r="H450" s="19">
        <v>150</v>
      </c>
      <c r="I450" s="20">
        <v>3000</v>
      </c>
      <c r="J450" s="20">
        <v>0</v>
      </c>
      <c r="K450" s="20">
        <v>2023.5</v>
      </c>
      <c r="L450" s="22">
        <v>5023.5</v>
      </c>
      <c r="M450" s="23"/>
      <c r="N450" s="17">
        <v>4000</v>
      </c>
      <c r="O450" s="17">
        <v>4200</v>
      </c>
      <c r="P450" s="17">
        <v>4210</v>
      </c>
      <c r="Q450" s="15">
        <v>4214</v>
      </c>
      <c r="R450" s="24" t="s">
        <v>58</v>
      </c>
      <c r="S450" s="24" t="s">
        <v>213</v>
      </c>
      <c r="T450" s="24" t="s">
        <v>620</v>
      </c>
      <c r="U450" s="31" t="s">
        <v>64</v>
      </c>
      <c r="V450" s="31">
        <v>7911</v>
      </c>
      <c r="W450" s="32"/>
      <c r="X450" s="32" t="s">
        <v>68</v>
      </c>
      <c r="Y450" s="13" t="s">
        <v>69</v>
      </c>
      <c r="Z450" s="25" t="s">
        <v>507</v>
      </c>
    </row>
    <row r="451" spans="1:26" hidden="1" x14ac:dyDescent="0.35">
      <c r="A451" s="14">
        <v>4000</v>
      </c>
      <c r="B451" s="15">
        <v>4214</v>
      </c>
      <c r="C451" s="28" t="s">
        <v>522</v>
      </c>
      <c r="D451" s="16" t="s">
        <v>523</v>
      </c>
      <c r="E451" s="17" t="s">
        <v>57</v>
      </c>
      <c r="F451" s="18">
        <v>1200</v>
      </c>
      <c r="G451" s="18"/>
      <c r="H451" s="19">
        <v>480</v>
      </c>
      <c r="I451" s="20">
        <v>8400</v>
      </c>
      <c r="J451" s="20">
        <v>0</v>
      </c>
      <c r="K451" s="20">
        <v>6475.2</v>
      </c>
      <c r="L451" s="22">
        <v>14875.2</v>
      </c>
      <c r="M451" s="23"/>
      <c r="N451" s="17">
        <v>4000</v>
      </c>
      <c r="O451" s="17">
        <v>4200</v>
      </c>
      <c r="P451" s="17">
        <v>4210</v>
      </c>
      <c r="Q451" s="15">
        <v>4214</v>
      </c>
      <c r="R451" s="24" t="s">
        <v>58</v>
      </c>
      <c r="S451" s="24" t="s">
        <v>213</v>
      </c>
      <c r="T451" s="24" t="s">
        <v>620</v>
      </c>
      <c r="U451" s="31" t="s">
        <v>64</v>
      </c>
      <c r="V451" s="31">
        <v>7911</v>
      </c>
      <c r="W451" s="32"/>
      <c r="X451" s="32" t="s">
        <v>68</v>
      </c>
      <c r="Y451" s="13" t="s">
        <v>69</v>
      </c>
      <c r="Z451" s="25" t="s">
        <v>507</v>
      </c>
    </row>
    <row r="452" spans="1:26" hidden="1" x14ac:dyDescent="0.35">
      <c r="A452" s="14">
        <v>4000</v>
      </c>
      <c r="B452" s="15">
        <v>4214</v>
      </c>
      <c r="C452" s="28" t="s">
        <v>262</v>
      </c>
      <c r="D452" s="16" t="s">
        <v>262</v>
      </c>
      <c r="E452" s="17" t="s">
        <v>50</v>
      </c>
      <c r="F452" s="18">
        <v>8</v>
      </c>
      <c r="G452" s="18"/>
      <c r="H452" s="19">
        <v>160</v>
      </c>
      <c r="I452" s="20">
        <v>0</v>
      </c>
      <c r="J452" s="20">
        <v>30398.400000000001</v>
      </c>
      <c r="K452" s="20">
        <v>2400</v>
      </c>
      <c r="L452" s="22">
        <v>32798.400000000001</v>
      </c>
      <c r="M452" s="23"/>
      <c r="N452" s="17">
        <v>4000</v>
      </c>
      <c r="O452" s="17">
        <v>4200</v>
      </c>
      <c r="P452" s="17">
        <v>4210</v>
      </c>
      <c r="Q452" s="15">
        <v>4214</v>
      </c>
      <c r="R452" s="24" t="s">
        <v>58</v>
      </c>
      <c r="S452" s="24">
        <v>7200</v>
      </c>
      <c r="T452" s="24" t="s">
        <v>619</v>
      </c>
      <c r="U452" s="31" t="s">
        <v>497</v>
      </c>
      <c r="V452" s="31">
        <v>7281</v>
      </c>
      <c r="W452" s="32"/>
      <c r="X452" s="32" t="s">
        <v>68</v>
      </c>
      <c r="Y452" s="13" t="s">
        <v>69</v>
      </c>
      <c r="Z452" s="25" t="s">
        <v>507</v>
      </c>
    </row>
    <row r="453" spans="1:26" hidden="1" x14ac:dyDescent="0.35">
      <c r="A453" s="14">
        <v>4000</v>
      </c>
      <c r="B453" s="15">
        <v>4214</v>
      </c>
      <c r="C453" s="28" t="s">
        <v>264</v>
      </c>
      <c r="D453" s="16" t="s">
        <v>264</v>
      </c>
      <c r="E453" s="17" t="s">
        <v>57</v>
      </c>
      <c r="F453" s="18"/>
      <c r="G453" s="18"/>
      <c r="H453" s="19">
        <v>100</v>
      </c>
      <c r="I453" s="20">
        <v>1500</v>
      </c>
      <c r="J453" s="20">
        <v>0</v>
      </c>
      <c r="K453" s="20">
        <v>1349</v>
      </c>
      <c r="L453" s="22">
        <v>2849</v>
      </c>
      <c r="M453" s="23"/>
      <c r="N453" s="17">
        <v>4000</v>
      </c>
      <c r="O453" s="17">
        <v>4200</v>
      </c>
      <c r="P453" s="17">
        <v>4210</v>
      </c>
      <c r="Q453" s="15">
        <v>4214</v>
      </c>
      <c r="R453" s="24" t="s">
        <v>58</v>
      </c>
      <c r="S453" s="24" t="s">
        <v>213</v>
      </c>
      <c r="T453" s="24" t="s">
        <v>620</v>
      </c>
      <c r="U453" s="31" t="s">
        <v>62</v>
      </c>
      <c r="V453" s="31">
        <v>7930</v>
      </c>
      <c r="W453" s="32"/>
      <c r="X453" s="32" t="s">
        <v>68</v>
      </c>
      <c r="Y453" s="13" t="s">
        <v>69</v>
      </c>
      <c r="Z453" s="25" t="s">
        <v>507</v>
      </c>
    </row>
    <row r="454" spans="1:26" hidden="1" x14ac:dyDescent="0.35">
      <c r="A454" s="14">
        <v>4000</v>
      </c>
      <c r="B454" s="15">
        <v>4214</v>
      </c>
      <c r="C454" s="28" t="s">
        <v>271</v>
      </c>
      <c r="D454" s="16" t="s">
        <v>271</v>
      </c>
      <c r="E454" s="17" t="s">
        <v>50</v>
      </c>
      <c r="F454" s="18">
        <v>1</v>
      </c>
      <c r="G454" s="18"/>
      <c r="H454" s="19">
        <v>200</v>
      </c>
      <c r="I454" s="20">
        <v>0</v>
      </c>
      <c r="J454" s="20">
        <v>46800</v>
      </c>
      <c r="K454" s="20">
        <v>2698</v>
      </c>
      <c r="L454" s="22">
        <v>49498</v>
      </c>
      <c r="M454" s="23"/>
      <c r="N454" s="17">
        <v>4000</v>
      </c>
      <c r="O454" s="17">
        <v>4200</v>
      </c>
      <c r="P454" s="17">
        <v>4210</v>
      </c>
      <c r="Q454" s="15">
        <v>4214</v>
      </c>
      <c r="R454" s="24" t="s">
        <v>58</v>
      </c>
      <c r="S454" s="24">
        <v>7200</v>
      </c>
      <c r="T454" s="24" t="s">
        <v>619</v>
      </c>
      <c r="U454" s="31" t="s">
        <v>272</v>
      </c>
      <c r="V454" s="31">
        <v>7610</v>
      </c>
      <c r="W454" s="32"/>
      <c r="X454" s="32" t="s">
        <v>68</v>
      </c>
      <c r="Y454" s="13" t="s">
        <v>69</v>
      </c>
      <c r="Z454" s="25" t="s">
        <v>507</v>
      </c>
    </row>
    <row r="455" spans="1:26" hidden="1" x14ac:dyDescent="0.35">
      <c r="A455" s="14">
        <v>4000</v>
      </c>
      <c r="B455" s="15">
        <v>4214</v>
      </c>
      <c r="C455" s="28" t="s">
        <v>273</v>
      </c>
      <c r="D455" s="16" t="s">
        <v>274</v>
      </c>
      <c r="E455" s="17" t="s">
        <v>57</v>
      </c>
      <c r="F455" s="18"/>
      <c r="G455" s="18"/>
      <c r="H455" s="19">
        <v>50</v>
      </c>
      <c r="I455" s="20">
        <v>400</v>
      </c>
      <c r="J455" s="20">
        <v>0</v>
      </c>
      <c r="K455" s="20">
        <v>674.5</v>
      </c>
      <c r="L455" s="22">
        <v>1074.5</v>
      </c>
      <c r="M455" s="23"/>
      <c r="N455" s="17">
        <v>4000</v>
      </c>
      <c r="O455" s="17">
        <v>4200</v>
      </c>
      <c r="P455" s="17">
        <v>4210</v>
      </c>
      <c r="Q455" s="15">
        <v>4214</v>
      </c>
      <c r="R455" s="24" t="s">
        <v>58</v>
      </c>
      <c r="S455" s="24" t="s">
        <v>213</v>
      </c>
      <c r="T455" s="24" t="s">
        <v>620</v>
      </c>
      <c r="U455" s="31" t="s">
        <v>63</v>
      </c>
      <c r="V455" s="31">
        <v>7821</v>
      </c>
      <c r="W455" s="32"/>
      <c r="X455" s="32" t="s">
        <v>68</v>
      </c>
      <c r="Y455" s="13" t="s">
        <v>69</v>
      </c>
      <c r="Z455" s="25" t="s">
        <v>507</v>
      </c>
    </row>
    <row r="456" spans="1:26" hidden="1" x14ac:dyDescent="0.35">
      <c r="A456" s="14">
        <v>4000</v>
      </c>
      <c r="B456" s="15">
        <v>4214</v>
      </c>
      <c r="C456" s="28" t="s">
        <v>275</v>
      </c>
      <c r="D456" s="16" t="s">
        <v>276</v>
      </c>
      <c r="E456" s="17" t="s">
        <v>57</v>
      </c>
      <c r="F456" s="18"/>
      <c r="G456" s="18"/>
      <c r="H456" s="19">
        <v>150</v>
      </c>
      <c r="I456" s="20">
        <v>1950</v>
      </c>
      <c r="J456" s="20">
        <v>0</v>
      </c>
      <c r="K456" s="20">
        <v>2023.5</v>
      </c>
      <c r="L456" s="22">
        <v>3973.5</v>
      </c>
      <c r="M456" s="23"/>
      <c r="N456" s="17">
        <v>4000</v>
      </c>
      <c r="O456" s="17">
        <v>4200</v>
      </c>
      <c r="P456" s="17">
        <v>4210</v>
      </c>
      <c r="Q456" s="15">
        <v>4214</v>
      </c>
      <c r="R456" s="24" t="s">
        <v>58</v>
      </c>
      <c r="S456" s="24" t="s">
        <v>213</v>
      </c>
      <c r="T456" s="24" t="s">
        <v>620</v>
      </c>
      <c r="U456" s="31" t="s">
        <v>63</v>
      </c>
      <c r="V456" s="31">
        <v>7821</v>
      </c>
      <c r="W456" s="32"/>
      <c r="X456" s="32" t="s">
        <v>68</v>
      </c>
      <c r="Y456" s="13" t="s">
        <v>69</v>
      </c>
      <c r="Z456" s="25" t="s">
        <v>507</v>
      </c>
    </row>
    <row r="457" spans="1:26" hidden="1" x14ac:dyDescent="0.35">
      <c r="A457" s="14">
        <v>4000</v>
      </c>
      <c r="B457" s="15">
        <v>4214</v>
      </c>
      <c r="C457" s="28" t="s">
        <v>275</v>
      </c>
      <c r="D457" s="16" t="s">
        <v>276</v>
      </c>
      <c r="E457" s="17" t="s">
        <v>57</v>
      </c>
      <c r="F457" s="18"/>
      <c r="G457" s="18"/>
      <c r="H457" s="19">
        <v>150</v>
      </c>
      <c r="I457" s="20">
        <v>1950</v>
      </c>
      <c r="J457" s="20">
        <v>0</v>
      </c>
      <c r="K457" s="20">
        <v>2023.5</v>
      </c>
      <c r="L457" s="22">
        <v>3973.5</v>
      </c>
      <c r="M457" s="23"/>
      <c r="N457" s="17">
        <v>4000</v>
      </c>
      <c r="O457" s="17">
        <v>4200</v>
      </c>
      <c r="P457" s="17">
        <v>4210</v>
      </c>
      <c r="Q457" s="15">
        <v>4214</v>
      </c>
      <c r="R457" s="24" t="s">
        <v>58</v>
      </c>
      <c r="S457" s="24" t="s">
        <v>213</v>
      </c>
      <c r="T457" s="24" t="s">
        <v>620</v>
      </c>
      <c r="U457" s="31" t="s">
        <v>63</v>
      </c>
      <c r="V457" s="31">
        <v>7821</v>
      </c>
      <c r="W457" s="32"/>
      <c r="X457" s="32" t="s">
        <v>68</v>
      </c>
      <c r="Y457" s="13" t="s">
        <v>69</v>
      </c>
      <c r="Z457" s="25" t="s">
        <v>507</v>
      </c>
    </row>
    <row r="458" spans="1:26" hidden="1" x14ac:dyDescent="0.35">
      <c r="A458" s="14">
        <v>4000</v>
      </c>
      <c r="B458" s="15">
        <v>4214</v>
      </c>
      <c r="C458" s="28" t="s">
        <v>277</v>
      </c>
      <c r="D458" s="16" t="s">
        <v>278</v>
      </c>
      <c r="E458" s="17" t="s">
        <v>57</v>
      </c>
      <c r="F458" s="18"/>
      <c r="G458" s="18"/>
      <c r="H458" s="19">
        <v>100</v>
      </c>
      <c r="I458" s="20">
        <v>800</v>
      </c>
      <c r="J458" s="20">
        <v>0</v>
      </c>
      <c r="K458" s="20">
        <v>1349</v>
      </c>
      <c r="L458" s="22">
        <v>2149</v>
      </c>
      <c r="M458" s="23"/>
      <c r="N458" s="17">
        <v>4000</v>
      </c>
      <c r="O458" s="17">
        <v>4200</v>
      </c>
      <c r="P458" s="17">
        <v>4210</v>
      </c>
      <c r="Q458" s="15">
        <v>4214</v>
      </c>
      <c r="R458" s="24" t="s">
        <v>58</v>
      </c>
      <c r="S458" s="24" t="s">
        <v>213</v>
      </c>
      <c r="T458" s="24" t="s">
        <v>620</v>
      </c>
      <c r="U458" s="31" t="s">
        <v>63</v>
      </c>
      <c r="V458" s="31">
        <v>7821</v>
      </c>
      <c r="W458" s="32"/>
      <c r="X458" s="32" t="s">
        <v>68</v>
      </c>
      <c r="Y458" s="13" t="s">
        <v>69</v>
      </c>
      <c r="Z458" s="25" t="s">
        <v>507</v>
      </c>
    </row>
    <row r="459" spans="1:26" hidden="1" x14ac:dyDescent="0.35">
      <c r="A459" s="14">
        <v>4000</v>
      </c>
      <c r="B459" s="15">
        <v>4214</v>
      </c>
      <c r="C459" s="28" t="s">
        <v>279</v>
      </c>
      <c r="D459" s="16" t="s">
        <v>280</v>
      </c>
      <c r="E459" s="17" t="s">
        <v>57</v>
      </c>
      <c r="F459" s="18"/>
      <c r="G459" s="18"/>
      <c r="H459" s="19">
        <v>1000</v>
      </c>
      <c r="I459" s="20">
        <v>6000</v>
      </c>
      <c r="J459" s="20">
        <v>0</v>
      </c>
      <c r="K459" s="20">
        <v>13490</v>
      </c>
      <c r="L459" s="22">
        <v>19490</v>
      </c>
      <c r="M459" s="23"/>
      <c r="N459" s="17">
        <v>4000</v>
      </c>
      <c r="O459" s="17">
        <v>4200</v>
      </c>
      <c r="P459" s="17">
        <v>4210</v>
      </c>
      <c r="Q459" s="15">
        <v>4214</v>
      </c>
      <c r="R459" s="24" t="s">
        <v>58</v>
      </c>
      <c r="S459" s="24" t="s">
        <v>213</v>
      </c>
      <c r="T459" s="24" t="s">
        <v>620</v>
      </c>
      <c r="U459" s="31" t="s">
        <v>63</v>
      </c>
      <c r="V459" s="31">
        <v>7821</v>
      </c>
      <c r="W459" s="32"/>
      <c r="X459" s="32" t="s">
        <v>68</v>
      </c>
      <c r="Y459" s="13" t="s">
        <v>69</v>
      </c>
      <c r="Z459" s="25" t="s">
        <v>507</v>
      </c>
    </row>
    <row r="460" spans="1:26" hidden="1" x14ac:dyDescent="0.35">
      <c r="A460" s="14">
        <v>4000</v>
      </c>
      <c r="B460" s="15">
        <v>4214</v>
      </c>
      <c r="C460" s="28" t="s">
        <v>279</v>
      </c>
      <c r="D460" s="16" t="s">
        <v>281</v>
      </c>
      <c r="E460" s="17" t="s">
        <v>57</v>
      </c>
      <c r="F460" s="18"/>
      <c r="G460" s="18"/>
      <c r="H460" s="19">
        <v>120</v>
      </c>
      <c r="I460" s="20">
        <v>720</v>
      </c>
      <c r="J460" s="20">
        <v>0</v>
      </c>
      <c r="K460" s="20">
        <v>1618.8</v>
      </c>
      <c r="L460" s="22">
        <v>2338.8000000000002</v>
      </c>
      <c r="M460" s="23"/>
      <c r="N460" s="17">
        <v>4000</v>
      </c>
      <c r="O460" s="17">
        <v>4200</v>
      </c>
      <c r="P460" s="17">
        <v>4210</v>
      </c>
      <c r="Q460" s="15">
        <v>4214</v>
      </c>
      <c r="R460" s="24" t="s">
        <v>58</v>
      </c>
      <c r="S460" s="24" t="s">
        <v>213</v>
      </c>
      <c r="T460" s="24" t="s">
        <v>620</v>
      </c>
      <c r="U460" s="31" t="s">
        <v>63</v>
      </c>
      <c r="V460" s="31">
        <v>7821</v>
      </c>
      <c r="W460" s="32"/>
      <c r="X460" s="32" t="s">
        <v>68</v>
      </c>
      <c r="Y460" s="13" t="s">
        <v>69</v>
      </c>
      <c r="Z460" s="25" t="s">
        <v>507</v>
      </c>
    </row>
    <row r="461" spans="1:26" hidden="1" x14ac:dyDescent="0.35">
      <c r="A461" s="14">
        <v>4000</v>
      </c>
      <c r="B461" s="15">
        <v>4214</v>
      </c>
      <c r="C461" s="28" t="s">
        <v>285</v>
      </c>
      <c r="D461" s="16" t="s">
        <v>285</v>
      </c>
      <c r="E461" s="17" t="s">
        <v>57</v>
      </c>
      <c r="F461" s="18"/>
      <c r="G461" s="18"/>
      <c r="H461" s="19">
        <v>36</v>
      </c>
      <c r="I461" s="20">
        <v>1500</v>
      </c>
      <c r="J461" s="20">
        <v>0</v>
      </c>
      <c r="K461" s="20">
        <v>485.64</v>
      </c>
      <c r="L461" s="22">
        <v>1985.64</v>
      </c>
      <c r="M461" s="23"/>
      <c r="N461" s="17">
        <v>4000</v>
      </c>
      <c r="O461" s="17">
        <v>4200</v>
      </c>
      <c r="P461" s="17">
        <v>4210</v>
      </c>
      <c r="Q461" s="15">
        <v>4214</v>
      </c>
      <c r="R461" s="24" t="s">
        <v>58</v>
      </c>
      <c r="S461" s="24" t="s">
        <v>213</v>
      </c>
      <c r="T461" s="24" t="s">
        <v>620</v>
      </c>
      <c r="U461" s="31" t="s">
        <v>214</v>
      </c>
      <c r="V461" s="31">
        <v>7780</v>
      </c>
      <c r="W461" s="32"/>
      <c r="X461" s="32" t="s">
        <v>68</v>
      </c>
      <c r="Y461" s="13" t="s">
        <v>69</v>
      </c>
      <c r="Z461" s="25" t="s">
        <v>507</v>
      </c>
    </row>
    <row r="462" spans="1:26" hidden="1" x14ac:dyDescent="0.35">
      <c r="A462" s="14">
        <v>4000</v>
      </c>
      <c r="B462" s="15">
        <v>4214</v>
      </c>
      <c r="C462" s="28" t="s">
        <v>286</v>
      </c>
      <c r="D462" s="16" t="s">
        <v>286</v>
      </c>
      <c r="E462" s="17" t="s">
        <v>57</v>
      </c>
      <c r="F462" s="18">
        <v>20</v>
      </c>
      <c r="G462" s="18"/>
      <c r="H462" s="19">
        <v>20</v>
      </c>
      <c r="I462" s="20">
        <v>160</v>
      </c>
      <c r="J462" s="20">
        <v>0</v>
      </c>
      <c r="K462" s="20">
        <v>269.8</v>
      </c>
      <c r="L462" s="22">
        <v>429.8</v>
      </c>
      <c r="M462" s="23"/>
      <c r="N462" s="17">
        <v>4000</v>
      </c>
      <c r="O462" s="17">
        <v>4200</v>
      </c>
      <c r="P462" s="17">
        <v>4210</v>
      </c>
      <c r="Q462" s="15">
        <v>4214</v>
      </c>
      <c r="R462" s="24" t="s">
        <v>58</v>
      </c>
      <c r="S462" s="24" t="s">
        <v>213</v>
      </c>
      <c r="T462" s="24" t="s">
        <v>620</v>
      </c>
      <c r="U462" s="31" t="s">
        <v>63</v>
      </c>
      <c r="V462" s="31">
        <v>7829</v>
      </c>
      <c r="W462" s="32"/>
      <c r="X462" s="32" t="s">
        <v>68</v>
      </c>
      <c r="Y462" s="13" t="s">
        <v>69</v>
      </c>
      <c r="Z462" s="25" t="s">
        <v>507</v>
      </c>
    </row>
    <row r="463" spans="1:26" hidden="1" x14ac:dyDescent="0.35">
      <c r="A463" s="14">
        <v>4000</v>
      </c>
      <c r="B463" s="15">
        <v>4214</v>
      </c>
      <c r="C463" s="28" t="s">
        <v>288</v>
      </c>
      <c r="D463" s="16" t="s">
        <v>288</v>
      </c>
      <c r="E463" s="17" t="s">
        <v>57</v>
      </c>
      <c r="F463" s="18">
        <v>80</v>
      </c>
      <c r="G463" s="18"/>
      <c r="H463" s="19">
        <v>80</v>
      </c>
      <c r="I463" s="20">
        <v>1440</v>
      </c>
      <c r="J463" s="20">
        <v>0</v>
      </c>
      <c r="K463" s="20">
        <v>1079.2</v>
      </c>
      <c r="L463" s="22">
        <v>2519.1999999999998</v>
      </c>
      <c r="M463" s="23"/>
      <c r="N463" s="17">
        <v>4000</v>
      </c>
      <c r="O463" s="17">
        <v>4200</v>
      </c>
      <c r="P463" s="17">
        <v>4210</v>
      </c>
      <c r="Q463" s="15">
        <v>4214</v>
      </c>
      <c r="R463" s="24" t="s">
        <v>58</v>
      </c>
      <c r="S463" s="24" t="s">
        <v>213</v>
      </c>
      <c r="T463" s="24" t="s">
        <v>620</v>
      </c>
      <c r="U463" s="31" t="s">
        <v>63</v>
      </c>
      <c r="V463" s="31">
        <v>7829</v>
      </c>
      <c r="W463" s="32"/>
      <c r="X463" s="32" t="s">
        <v>68</v>
      </c>
      <c r="Y463" s="13" t="s">
        <v>69</v>
      </c>
      <c r="Z463" s="25" t="s">
        <v>507</v>
      </c>
    </row>
    <row r="464" spans="1:26" hidden="1" x14ac:dyDescent="0.35">
      <c r="A464" s="14">
        <v>4000</v>
      </c>
      <c r="B464" s="15">
        <v>4214</v>
      </c>
      <c r="C464" s="28" t="s">
        <v>289</v>
      </c>
      <c r="D464" s="16" t="s">
        <v>289</v>
      </c>
      <c r="E464" s="17" t="s">
        <v>57</v>
      </c>
      <c r="F464" s="18">
        <v>10</v>
      </c>
      <c r="G464" s="18"/>
      <c r="H464" s="19">
        <v>20</v>
      </c>
      <c r="I464" s="20">
        <v>360</v>
      </c>
      <c r="J464" s="20">
        <v>0</v>
      </c>
      <c r="K464" s="20">
        <v>269.8</v>
      </c>
      <c r="L464" s="22">
        <v>629.79999999999995</v>
      </c>
      <c r="M464" s="23"/>
      <c r="N464" s="17">
        <v>4000</v>
      </c>
      <c r="O464" s="17">
        <v>4200</v>
      </c>
      <c r="P464" s="17">
        <v>4210</v>
      </c>
      <c r="Q464" s="15">
        <v>4214</v>
      </c>
      <c r="R464" s="24" t="s">
        <v>58</v>
      </c>
      <c r="S464" s="24" t="s">
        <v>213</v>
      </c>
      <c r="T464" s="24" t="s">
        <v>620</v>
      </c>
      <c r="U464" s="31" t="s">
        <v>63</v>
      </c>
      <c r="V464" s="31">
        <v>7829</v>
      </c>
      <c r="W464" s="32"/>
      <c r="X464" s="32" t="s">
        <v>68</v>
      </c>
      <c r="Y464" s="13" t="s">
        <v>69</v>
      </c>
      <c r="Z464" s="25" t="s">
        <v>507</v>
      </c>
    </row>
    <row r="465" spans="1:26" hidden="1" x14ac:dyDescent="0.35">
      <c r="A465" s="14">
        <v>4000</v>
      </c>
      <c r="B465" s="15">
        <v>4214</v>
      </c>
      <c r="C465" s="28" t="s">
        <v>290</v>
      </c>
      <c r="D465" s="16" t="s">
        <v>290</v>
      </c>
      <c r="E465" s="17" t="s">
        <v>57</v>
      </c>
      <c r="F465" s="18">
        <v>30</v>
      </c>
      <c r="G465" s="18"/>
      <c r="H465" s="19">
        <v>30</v>
      </c>
      <c r="I465" s="20">
        <v>180</v>
      </c>
      <c r="J465" s="20">
        <v>0</v>
      </c>
      <c r="K465" s="20">
        <v>404.7</v>
      </c>
      <c r="L465" s="22">
        <v>584.70000000000005</v>
      </c>
      <c r="M465" s="23"/>
      <c r="N465" s="17">
        <v>4000</v>
      </c>
      <c r="O465" s="17">
        <v>4200</v>
      </c>
      <c r="P465" s="17">
        <v>4210</v>
      </c>
      <c r="Q465" s="15">
        <v>4214</v>
      </c>
      <c r="R465" s="24" t="s">
        <v>58</v>
      </c>
      <c r="S465" s="24" t="s">
        <v>213</v>
      </c>
      <c r="T465" s="24" t="s">
        <v>620</v>
      </c>
      <c r="U465" s="31" t="s">
        <v>63</v>
      </c>
      <c r="V465" s="31">
        <v>7829</v>
      </c>
      <c r="W465" s="32"/>
      <c r="X465" s="32" t="s">
        <v>68</v>
      </c>
      <c r="Y465" s="13" t="s">
        <v>69</v>
      </c>
      <c r="Z465" s="25" t="s">
        <v>507</v>
      </c>
    </row>
    <row r="466" spans="1:26" hidden="1" x14ac:dyDescent="0.35">
      <c r="A466" s="14">
        <v>4000</v>
      </c>
      <c r="B466" s="15">
        <v>4214</v>
      </c>
      <c r="C466" s="28" t="s">
        <v>294</v>
      </c>
      <c r="D466" s="16" t="s">
        <v>294</v>
      </c>
      <c r="E466" s="17" t="s">
        <v>50</v>
      </c>
      <c r="F466" s="18">
        <v>8</v>
      </c>
      <c r="G466" s="18"/>
      <c r="H466" s="19">
        <v>8</v>
      </c>
      <c r="I466" s="20">
        <v>0</v>
      </c>
      <c r="J466" s="20">
        <v>1864.8</v>
      </c>
      <c r="K466" s="20">
        <v>107.92</v>
      </c>
      <c r="L466" s="22">
        <v>1972.72</v>
      </c>
      <c r="M466" s="23"/>
      <c r="N466" s="17">
        <v>4000</v>
      </c>
      <c r="O466" s="17">
        <v>4200</v>
      </c>
      <c r="P466" s="17">
        <v>4210</v>
      </c>
      <c r="Q466" s="15">
        <v>4214</v>
      </c>
      <c r="R466" s="24" t="s">
        <v>58</v>
      </c>
      <c r="S466" s="24">
        <v>7200</v>
      </c>
      <c r="T466" s="24" t="s">
        <v>619</v>
      </c>
      <c r="U466" s="31" t="s">
        <v>295</v>
      </c>
      <c r="V466" s="31">
        <v>7790</v>
      </c>
      <c r="W466" s="32"/>
      <c r="X466" s="32" t="s">
        <v>68</v>
      </c>
      <c r="Y466" s="13" t="s">
        <v>69</v>
      </c>
      <c r="Z466" s="25" t="s">
        <v>507</v>
      </c>
    </row>
    <row r="467" spans="1:26" hidden="1" x14ac:dyDescent="0.35">
      <c r="A467" s="14">
        <v>4000</v>
      </c>
      <c r="B467" s="15">
        <v>4214</v>
      </c>
      <c r="C467" s="28" t="s">
        <v>524</v>
      </c>
      <c r="D467" s="16" t="s">
        <v>524</v>
      </c>
      <c r="E467" s="17" t="s">
        <v>50</v>
      </c>
      <c r="F467" s="18">
        <v>14</v>
      </c>
      <c r="G467" s="18"/>
      <c r="H467" s="19">
        <v>14</v>
      </c>
      <c r="I467" s="20">
        <v>0</v>
      </c>
      <c r="J467" s="20">
        <v>1260</v>
      </c>
      <c r="K467" s="20">
        <v>188.86</v>
      </c>
      <c r="L467" s="22">
        <v>1448.86</v>
      </c>
      <c r="M467" s="23"/>
      <c r="N467" s="17">
        <v>4000</v>
      </c>
      <c r="O467" s="17">
        <v>4200</v>
      </c>
      <c r="P467" s="17">
        <v>4210</v>
      </c>
      <c r="Q467" s="15">
        <v>4214</v>
      </c>
      <c r="R467" s="24" t="s">
        <v>58</v>
      </c>
      <c r="S467" s="24">
        <v>7200</v>
      </c>
      <c r="T467" s="24" t="s">
        <v>619</v>
      </c>
      <c r="U467" s="31" t="s">
        <v>297</v>
      </c>
      <c r="V467" s="31">
        <v>7720</v>
      </c>
      <c r="W467" s="32"/>
      <c r="X467" s="32" t="s">
        <v>68</v>
      </c>
      <c r="Y467" s="13" t="s">
        <v>69</v>
      </c>
      <c r="Z467" s="25" t="s">
        <v>507</v>
      </c>
    </row>
    <row r="468" spans="1:26" hidden="1" x14ac:dyDescent="0.35">
      <c r="A468" s="14">
        <v>4000</v>
      </c>
      <c r="B468" s="15">
        <v>4214</v>
      </c>
      <c r="C468" s="28" t="s">
        <v>304</v>
      </c>
      <c r="D468" s="16" t="s">
        <v>305</v>
      </c>
      <c r="E468" s="17" t="s">
        <v>50</v>
      </c>
      <c r="F468" s="18">
        <v>1</v>
      </c>
      <c r="G468" s="18"/>
      <c r="H468" s="19">
        <v>250</v>
      </c>
      <c r="I468" s="20">
        <v>0</v>
      </c>
      <c r="J468" s="20">
        <v>5910.3</v>
      </c>
      <c r="K468" s="20">
        <v>3372.5</v>
      </c>
      <c r="L468" s="22">
        <v>9282.7999999999993</v>
      </c>
      <c r="M468" s="23"/>
      <c r="N468" s="17">
        <v>4000</v>
      </c>
      <c r="O468" s="17">
        <v>4200</v>
      </c>
      <c r="P468" s="17">
        <v>4210</v>
      </c>
      <c r="Q468" s="15">
        <v>4214</v>
      </c>
      <c r="R468" s="24" t="s">
        <v>58</v>
      </c>
      <c r="S468" s="24">
        <v>7200</v>
      </c>
      <c r="T468" s="24" t="s">
        <v>619</v>
      </c>
      <c r="U468" s="31" t="s">
        <v>306</v>
      </c>
      <c r="V468" s="31">
        <v>7134</v>
      </c>
      <c r="W468" s="32"/>
      <c r="X468" s="32" t="s">
        <v>68</v>
      </c>
      <c r="Y468" s="13" t="s">
        <v>69</v>
      </c>
      <c r="Z468" s="25" t="s">
        <v>507</v>
      </c>
    </row>
    <row r="469" spans="1:26" hidden="1" x14ac:dyDescent="0.35">
      <c r="A469" s="14">
        <v>4000</v>
      </c>
      <c r="B469" s="15">
        <v>4214</v>
      </c>
      <c r="C469" s="28" t="s">
        <v>307</v>
      </c>
      <c r="D469" s="16" t="s">
        <v>308</v>
      </c>
      <c r="E469" s="17" t="s">
        <v>50</v>
      </c>
      <c r="F469" s="18">
        <v>1</v>
      </c>
      <c r="G469" s="18"/>
      <c r="H469" s="19">
        <v>150</v>
      </c>
      <c r="I469" s="20">
        <v>0</v>
      </c>
      <c r="J469" s="20">
        <v>5644.8</v>
      </c>
      <c r="K469" s="20">
        <v>2023.5</v>
      </c>
      <c r="L469" s="22">
        <v>7668.3</v>
      </c>
      <c r="M469" s="23"/>
      <c r="N469" s="17">
        <v>4000</v>
      </c>
      <c r="O469" s="17">
        <v>4200</v>
      </c>
      <c r="P469" s="17">
        <v>4210</v>
      </c>
      <c r="Q469" s="15">
        <v>4214</v>
      </c>
      <c r="R469" s="24" t="s">
        <v>58</v>
      </c>
      <c r="S469" s="24">
        <v>7200</v>
      </c>
      <c r="T469" s="24" t="s">
        <v>619</v>
      </c>
      <c r="U469" s="31" t="s">
        <v>60</v>
      </c>
      <c r="V469" s="31">
        <v>7212</v>
      </c>
      <c r="W469" s="32"/>
      <c r="X469" s="32" t="s">
        <v>68</v>
      </c>
      <c r="Y469" s="13" t="s">
        <v>69</v>
      </c>
      <c r="Z469" s="25" t="s">
        <v>507</v>
      </c>
    </row>
    <row r="470" spans="1:26" hidden="1" x14ac:dyDescent="0.35">
      <c r="A470" s="14">
        <v>4000</v>
      </c>
      <c r="B470" s="15">
        <v>4214</v>
      </c>
      <c r="C470" s="28" t="s">
        <v>309</v>
      </c>
      <c r="D470" s="16" t="s">
        <v>309</v>
      </c>
      <c r="E470" s="17" t="s">
        <v>50</v>
      </c>
      <c r="F470" s="18">
        <v>16</v>
      </c>
      <c r="G470" s="18"/>
      <c r="H470" s="19">
        <v>80</v>
      </c>
      <c r="I470" s="20">
        <v>0</v>
      </c>
      <c r="J470" s="20">
        <v>2318.4</v>
      </c>
      <c r="K470" s="20">
        <v>1079.2</v>
      </c>
      <c r="L470" s="22">
        <v>3397.6</v>
      </c>
      <c r="M470" s="23"/>
      <c r="N470" s="17">
        <v>4000</v>
      </c>
      <c r="O470" s="17">
        <v>4200</v>
      </c>
      <c r="P470" s="17">
        <v>4210</v>
      </c>
      <c r="Q470" s="15">
        <v>4214</v>
      </c>
      <c r="R470" s="24" t="s">
        <v>58</v>
      </c>
      <c r="S470" s="24">
        <v>7200</v>
      </c>
      <c r="T470" s="24" t="s">
        <v>619</v>
      </c>
      <c r="U470" s="31" t="s">
        <v>310</v>
      </c>
      <c r="V470" s="31">
        <v>7710</v>
      </c>
      <c r="W470" s="32"/>
      <c r="X470" s="32" t="s">
        <v>68</v>
      </c>
      <c r="Y470" s="13" t="s">
        <v>69</v>
      </c>
      <c r="Z470" s="25" t="s">
        <v>507</v>
      </c>
    </row>
    <row r="471" spans="1:26" hidden="1" x14ac:dyDescent="0.35">
      <c r="A471" s="14">
        <v>4000</v>
      </c>
      <c r="B471" s="15">
        <v>4214</v>
      </c>
      <c r="C471" s="28" t="s">
        <v>311</v>
      </c>
      <c r="D471" s="16" t="s">
        <v>311</v>
      </c>
      <c r="E471" s="17" t="s">
        <v>50</v>
      </c>
      <c r="F471" s="18">
        <v>14</v>
      </c>
      <c r="G471" s="18"/>
      <c r="H471" s="19">
        <v>70</v>
      </c>
      <c r="I471" s="20">
        <v>0</v>
      </c>
      <c r="J471" s="20">
        <v>1890</v>
      </c>
      <c r="K471" s="20">
        <v>944.3</v>
      </c>
      <c r="L471" s="22">
        <v>2834.3</v>
      </c>
      <c r="M471" s="23"/>
      <c r="N471" s="17">
        <v>4000</v>
      </c>
      <c r="O471" s="17">
        <v>4200</v>
      </c>
      <c r="P471" s="17">
        <v>4210</v>
      </c>
      <c r="Q471" s="15">
        <v>4214</v>
      </c>
      <c r="R471" s="24" t="s">
        <v>58</v>
      </c>
      <c r="S471" s="24">
        <v>7200</v>
      </c>
      <c r="T471" s="24" t="s">
        <v>619</v>
      </c>
      <c r="U471" s="31" t="s">
        <v>310</v>
      </c>
      <c r="V471" s="31">
        <v>7710</v>
      </c>
      <c r="W471" s="32"/>
      <c r="X471" s="32" t="s">
        <v>68</v>
      </c>
      <c r="Y471" s="13" t="s">
        <v>69</v>
      </c>
      <c r="Z471" s="25" t="s">
        <v>507</v>
      </c>
    </row>
    <row r="472" spans="1:26" hidden="1" x14ac:dyDescent="0.35">
      <c r="A472" s="14">
        <v>4000</v>
      </c>
      <c r="B472" s="15">
        <v>4214</v>
      </c>
      <c r="C472" s="28" t="s">
        <v>525</v>
      </c>
      <c r="D472" s="16" t="s">
        <v>525</v>
      </c>
      <c r="E472" s="17" t="s">
        <v>50</v>
      </c>
      <c r="F472" s="18">
        <v>10</v>
      </c>
      <c r="G472" s="18"/>
      <c r="H472" s="19">
        <v>10</v>
      </c>
      <c r="I472" s="20">
        <v>0</v>
      </c>
      <c r="J472" s="20">
        <v>810</v>
      </c>
      <c r="K472" s="20">
        <v>134.9</v>
      </c>
      <c r="L472" s="22">
        <v>944.9</v>
      </c>
      <c r="M472" s="23"/>
      <c r="N472" s="17">
        <v>4000</v>
      </c>
      <c r="O472" s="17">
        <v>4200</v>
      </c>
      <c r="P472" s="17">
        <v>4210</v>
      </c>
      <c r="Q472" s="15">
        <v>4214</v>
      </c>
      <c r="R472" s="24" t="s">
        <v>58</v>
      </c>
      <c r="S472" s="24">
        <v>7200</v>
      </c>
      <c r="T472" s="24" t="s">
        <v>619</v>
      </c>
      <c r="U472" s="31" t="s">
        <v>297</v>
      </c>
      <c r="V472" s="31">
        <v>7720</v>
      </c>
      <c r="W472" s="32"/>
      <c r="X472" s="32" t="s">
        <v>68</v>
      </c>
      <c r="Y472" s="13" t="s">
        <v>69</v>
      </c>
      <c r="Z472" s="25" t="s">
        <v>507</v>
      </c>
    </row>
    <row r="473" spans="1:26" hidden="1" x14ac:dyDescent="0.35">
      <c r="A473" s="14">
        <v>4000</v>
      </c>
      <c r="B473" s="15">
        <v>4214</v>
      </c>
      <c r="C473" s="28" t="s">
        <v>321</v>
      </c>
      <c r="D473" s="16" t="s">
        <v>321</v>
      </c>
      <c r="E473" s="17" t="s">
        <v>50</v>
      </c>
      <c r="F473" s="18">
        <v>5</v>
      </c>
      <c r="G473" s="18"/>
      <c r="H473" s="19">
        <v>5</v>
      </c>
      <c r="I473" s="20">
        <v>0</v>
      </c>
      <c r="J473" s="20">
        <v>900</v>
      </c>
      <c r="K473" s="20">
        <v>67.45</v>
      </c>
      <c r="L473" s="22">
        <v>967.45</v>
      </c>
      <c r="M473" s="23"/>
      <c r="N473" s="17">
        <v>4000</v>
      </c>
      <c r="O473" s="17">
        <v>4200</v>
      </c>
      <c r="P473" s="17">
        <v>4210</v>
      </c>
      <c r="Q473" s="15">
        <v>4214</v>
      </c>
      <c r="R473" s="24" t="s">
        <v>58</v>
      </c>
      <c r="S473" s="24">
        <v>7200</v>
      </c>
      <c r="T473" s="24" t="s">
        <v>619</v>
      </c>
      <c r="U473" s="31" t="s">
        <v>310</v>
      </c>
      <c r="V473" s="31">
        <v>7710</v>
      </c>
      <c r="W473" s="32"/>
      <c r="X473" s="32" t="s">
        <v>68</v>
      </c>
      <c r="Y473" s="13" t="s">
        <v>69</v>
      </c>
      <c r="Z473" s="25" t="s">
        <v>507</v>
      </c>
    </row>
    <row r="474" spans="1:26" hidden="1" x14ac:dyDescent="0.35">
      <c r="A474" s="14">
        <v>4000</v>
      </c>
      <c r="B474" s="14">
        <v>4214</v>
      </c>
      <c r="C474" s="28" t="s">
        <v>322</v>
      </c>
      <c r="D474" s="16" t="s">
        <v>322</v>
      </c>
      <c r="E474" s="17" t="s">
        <v>50</v>
      </c>
      <c r="F474" s="18"/>
      <c r="G474" s="18"/>
      <c r="H474" s="41">
        <v>120</v>
      </c>
      <c r="I474" s="20">
        <v>0</v>
      </c>
      <c r="J474" s="20">
        <v>10800</v>
      </c>
      <c r="K474" s="20">
        <v>1618.8</v>
      </c>
      <c r="L474" s="22">
        <v>12418.8</v>
      </c>
      <c r="M474" s="42"/>
      <c r="N474" s="40">
        <v>4000</v>
      </c>
      <c r="O474" s="43">
        <v>4200</v>
      </c>
      <c r="P474" s="43">
        <v>4210</v>
      </c>
      <c r="Q474" s="40">
        <v>4214</v>
      </c>
      <c r="R474" s="44" t="s">
        <v>58</v>
      </c>
      <c r="S474" s="24">
        <v>7200</v>
      </c>
      <c r="T474" s="24" t="s">
        <v>619</v>
      </c>
      <c r="U474" s="45" t="s">
        <v>323</v>
      </c>
      <c r="V474" s="45">
        <v>7112</v>
      </c>
      <c r="W474" s="32"/>
      <c r="X474" s="32" t="s">
        <v>68</v>
      </c>
      <c r="Y474" s="13" t="s">
        <v>69</v>
      </c>
      <c r="Z474" s="25" t="s">
        <v>507</v>
      </c>
    </row>
    <row r="475" spans="1:26" x14ac:dyDescent="0.35">
      <c r="A475" s="14">
        <v>4000</v>
      </c>
      <c r="B475" s="15">
        <v>4214</v>
      </c>
      <c r="C475" s="28" t="s">
        <v>325</v>
      </c>
      <c r="D475" s="16" t="s">
        <v>325</v>
      </c>
      <c r="E475" s="33" t="s">
        <v>57</v>
      </c>
      <c r="F475" s="18"/>
      <c r="G475" s="18"/>
      <c r="H475" s="19">
        <v>12</v>
      </c>
      <c r="I475" s="20">
        <v>0</v>
      </c>
      <c r="J475" s="20">
        <v>0</v>
      </c>
      <c r="K475" s="20">
        <v>84.6</v>
      </c>
      <c r="L475" s="22">
        <v>84.6</v>
      </c>
      <c r="M475" s="23"/>
      <c r="N475" s="17">
        <v>4000</v>
      </c>
      <c r="O475" s="17">
        <v>4200</v>
      </c>
      <c r="P475" s="17">
        <v>4210</v>
      </c>
      <c r="Q475" s="15">
        <v>4214</v>
      </c>
      <c r="R475" s="24"/>
      <c r="S475" s="31">
        <v>6100</v>
      </c>
      <c r="T475" s="31" t="s">
        <v>627</v>
      </c>
      <c r="U475" s="31"/>
      <c r="V475" s="31">
        <v>7281</v>
      </c>
      <c r="W475" s="32"/>
      <c r="X475" s="32" t="s">
        <v>68</v>
      </c>
      <c r="Y475" s="13" t="s">
        <v>69</v>
      </c>
      <c r="Z475" s="25" t="s">
        <v>507</v>
      </c>
    </row>
    <row r="476" spans="1:26" hidden="1" x14ac:dyDescent="0.35">
      <c r="A476" s="14">
        <v>4000</v>
      </c>
      <c r="B476" s="15">
        <v>4214</v>
      </c>
      <c r="C476" s="28" t="s">
        <v>328</v>
      </c>
      <c r="D476" s="16" t="s">
        <v>328</v>
      </c>
      <c r="E476" s="17" t="s">
        <v>50</v>
      </c>
      <c r="F476" s="18">
        <v>2</v>
      </c>
      <c r="G476" s="18"/>
      <c r="H476" s="19">
        <v>30</v>
      </c>
      <c r="I476" s="20">
        <v>0</v>
      </c>
      <c r="J476" s="20">
        <v>1551.6</v>
      </c>
      <c r="K476" s="20">
        <v>404.7</v>
      </c>
      <c r="L476" s="22">
        <v>1956.3</v>
      </c>
      <c r="M476" s="23"/>
      <c r="N476" s="17">
        <v>4000</v>
      </c>
      <c r="O476" s="17">
        <v>4200</v>
      </c>
      <c r="P476" s="17">
        <v>4210</v>
      </c>
      <c r="Q476" s="15">
        <v>4214</v>
      </c>
      <c r="R476" s="24" t="s">
        <v>58</v>
      </c>
      <c r="S476" s="24">
        <v>7200</v>
      </c>
      <c r="T476" s="24" t="s">
        <v>619</v>
      </c>
      <c r="U476" s="31" t="s">
        <v>59</v>
      </c>
      <c r="V476" s="31">
        <v>7260</v>
      </c>
      <c r="W476" s="32"/>
      <c r="X476" s="32" t="s">
        <v>68</v>
      </c>
      <c r="Y476" s="13" t="s">
        <v>69</v>
      </c>
      <c r="Z476" s="25" t="s">
        <v>507</v>
      </c>
    </row>
    <row r="477" spans="1:26" hidden="1" x14ac:dyDescent="0.35">
      <c r="A477" s="14">
        <v>4000</v>
      </c>
      <c r="B477" s="15">
        <v>4214</v>
      </c>
      <c r="C477" s="28" t="s">
        <v>328</v>
      </c>
      <c r="D477" s="16" t="s">
        <v>328</v>
      </c>
      <c r="E477" s="17" t="s">
        <v>50</v>
      </c>
      <c r="F477" s="18">
        <v>4</v>
      </c>
      <c r="G477" s="18"/>
      <c r="H477" s="19">
        <v>180</v>
      </c>
      <c r="I477" s="20">
        <v>0</v>
      </c>
      <c r="J477" s="20">
        <v>3103.2</v>
      </c>
      <c r="K477" s="20">
        <v>2428.1999999999998</v>
      </c>
      <c r="L477" s="22">
        <v>5531.4</v>
      </c>
      <c r="M477" s="23"/>
      <c r="N477" s="17">
        <v>4000</v>
      </c>
      <c r="O477" s="17">
        <v>4200</v>
      </c>
      <c r="P477" s="17">
        <v>4210</v>
      </c>
      <c r="Q477" s="15">
        <v>4214</v>
      </c>
      <c r="R477" s="24" t="s">
        <v>58</v>
      </c>
      <c r="S477" s="24">
        <v>7200</v>
      </c>
      <c r="T477" s="24" t="s">
        <v>619</v>
      </c>
      <c r="U477" s="31" t="s">
        <v>59</v>
      </c>
      <c r="V477" s="31">
        <v>7260</v>
      </c>
      <c r="W477" s="32"/>
      <c r="X477" s="32" t="s">
        <v>68</v>
      </c>
      <c r="Y477" s="13" t="s">
        <v>69</v>
      </c>
      <c r="Z477" s="25" t="s">
        <v>507</v>
      </c>
    </row>
    <row r="478" spans="1:26" hidden="1" x14ac:dyDescent="0.35">
      <c r="A478" s="14">
        <v>4000</v>
      </c>
      <c r="B478" s="15">
        <v>4214</v>
      </c>
      <c r="C478" s="28" t="s">
        <v>329</v>
      </c>
      <c r="D478" s="16" t="s">
        <v>329</v>
      </c>
      <c r="E478" s="17" t="s">
        <v>50</v>
      </c>
      <c r="F478" s="18">
        <v>2</v>
      </c>
      <c r="G478" s="18"/>
      <c r="H478" s="19">
        <v>90</v>
      </c>
      <c r="I478" s="20">
        <v>0</v>
      </c>
      <c r="J478" s="20">
        <v>1620</v>
      </c>
      <c r="K478" s="20">
        <v>1214.0999999999999</v>
      </c>
      <c r="L478" s="22">
        <v>2834.1</v>
      </c>
      <c r="M478" s="23"/>
      <c r="N478" s="17">
        <v>4000</v>
      </c>
      <c r="O478" s="17">
        <v>4200</v>
      </c>
      <c r="P478" s="17">
        <v>4210</v>
      </c>
      <c r="Q478" s="15">
        <v>4214</v>
      </c>
      <c r="R478" s="24" t="s">
        <v>58</v>
      </c>
      <c r="S478" s="24">
        <v>7200</v>
      </c>
      <c r="T478" s="24" t="s">
        <v>619</v>
      </c>
      <c r="U478" s="31" t="s">
        <v>59</v>
      </c>
      <c r="V478" s="31">
        <v>7260</v>
      </c>
      <c r="W478" s="32"/>
      <c r="X478" s="32" t="s">
        <v>68</v>
      </c>
      <c r="Y478" s="13" t="s">
        <v>69</v>
      </c>
      <c r="Z478" s="25" t="s">
        <v>507</v>
      </c>
    </row>
    <row r="479" spans="1:26" hidden="1" x14ac:dyDescent="0.35">
      <c r="A479" s="46">
        <v>4000</v>
      </c>
      <c r="B479" s="33">
        <v>4214</v>
      </c>
      <c r="C479" s="34" t="s">
        <v>502</v>
      </c>
      <c r="D479" s="47"/>
      <c r="E479" s="33" t="s">
        <v>50</v>
      </c>
      <c r="F479" s="18">
        <v>1</v>
      </c>
      <c r="G479" s="18"/>
      <c r="H479" s="19">
        <v>150</v>
      </c>
      <c r="I479" s="20">
        <v>0</v>
      </c>
      <c r="J479" s="20">
        <v>6300</v>
      </c>
      <c r="K479" s="20">
        <v>2023.5</v>
      </c>
      <c r="L479" s="22">
        <v>8323.5</v>
      </c>
      <c r="M479" s="23"/>
      <c r="N479" s="17">
        <v>4000</v>
      </c>
      <c r="O479" s="17">
        <v>4200</v>
      </c>
      <c r="P479" s="17">
        <v>4210</v>
      </c>
      <c r="Q479" s="14">
        <v>4214</v>
      </c>
      <c r="R479" s="24" t="s">
        <v>58</v>
      </c>
      <c r="S479" s="24">
        <v>7200</v>
      </c>
      <c r="T479" s="24" t="s">
        <v>619</v>
      </c>
      <c r="U479" s="31" t="s">
        <v>59</v>
      </c>
      <c r="V479" s="31">
        <v>7260</v>
      </c>
      <c r="W479" s="32"/>
      <c r="X479" s="32" t="s">
        <v>68</v>
      </c>
      <c r="Y479" s="13" t="s">
        <v>69</v>
      </c>
      <c r="Z479" s="25" t="s">
        <v>507</v>
      </c>
    </row>
    <row r="480" spans="1:26" hidden="1" x14ac:dyDescent="0.35">
      <c r="A480" s="46">
        <v>4000</v>
      </c>
      <c r="B480" s="33">
        <v>4214</v>
      </c>
      <c r="C480" s="34" t="s">
        <v>526</v>
      </c>
      <c r="D480" s="34" t="s">
        <v>449</v>
      </c>
      <c r="E480" s="33" t="s">
        <v>50</v>
      </c>
      <c r="F480" s="26"/>
      <c r="G480" s="26"/>
      <c r="H480" s="19">
        <v>22.5</v>
      </c>
      <c r="I480" s="20">
        <v>0</v>
      </c>
      <c r="J480" s="20">
        <v>150</v>
      </c>
      <c r="K480" s="21">
        <v>303.52499999999998</v>
      </c>
      <c r="L480" s="22">
        <v>453.52499999999998</v>
      </c>
      <c r="M480" s="23"/>
      <c r="N480" s="17">
        <v>4000</v>
      </c>
      <c r="O480" s="17">
        <v>4200</v>
      </c>
      <c r="P480" s="17">
        <v>4210</v>
      </c>
      <c r="Q480" s="14">
        <v>4214</v>
      </c>
      <c r="R480" s="24" t="s">
        <v>340</v>
      </c>
      <c r="S480" s="24" t="s">
        <v>341</v>
      </c>
      <c r="T480" s="24" t="s">
        <v>621</v>
      </c>
      <c r="U480" s="31" t="s">
        <v>342</v>
      </c>
      <c r="V480" s="31">
        <v>8610</v>
      </c>
      <c r="W480" s="13"/>
      <c r="X480" s="13" t="s">
        <v>68</v>
      </c>
      <c r="Y480" s="13" t="s">
        <v>69</v>
      </c>
      <c r="Z480" s="13" t="s">
        <v>507</v>
      </c>
    </row>
    <row r="481" spans="1:26" hidden="1" x14ac:dyDescent="0.35">
      <c r="A481" s="46">
        <v>4000</v>
      </c>
      <c r="B481" s="33">
        <v>4214</v>
      </c>
      <c r="C481" s="34" t="s">
        <v>527</v>
      </c>
      <c r="D481" s="34" t="s">
        <v>528</v>
      </c>
      <c r="E481" s="33" t="s">
        <v>50</v>
      </c>
      <c r="F481" s="26"/>
      <c r="G481" s="26"/>
      <c r="H481" s="19">
        <v>4.5</v>
      </c>
      <c r="I481" s="20">
        <v>0</v>
      </c>
      <c r="J481" s="20">
        <v>36</v>
      </c>
      <c r="K481" s="21">
        <v>60.704999999999998</v>
      </c>
      <c r="L481" s="22">
        <v>96.704999999999998</v>
      </c>
      <c r="M481" s="23"/>
      <c r="N481" s="17">
        <v>4000</v>
      </c>
      <c r="O481" s="17">
        <v>4200</v>
      </c>
      <c r="P481" s="17">
        <v>4210</v>
      </c>
      <c r="Q481" s="14">
        <v>4214</v>
      </c>
      <c r="R481" s="24" t="s">
        <v>340</v>
      </c>
      <c r="S481" s="24" t="s">
        <v>341</v>
      </c>
      <c r="T481" s="24" t="s">
        <v>621</v>
      </c>
      <c r="U481" s="31" t="s">
        <v>342</v>
      </c>
      <c r="V481" s="31">
        <v>8610</v>
      </c>
      <c r="W481" s="13"/>
      <c r="X481" s="13" t="s">
        <v>68</v>
      </c>
      <c r="Y481" s="13" t="s">
        <v>69</v>
      </c>
      <c r="Z481" s="13" t="s">
        <v>507</v>
      </c>
    </row>
    <row r="482" spans="1:26" hidden="1" x14ac:dyDescent="0.35">
      <c r="A482" s="46">
        <v>4000</v>
      </c>
      <c r="B482" s="33">
        <v>4214</v>
      </c>
      <c r="C482" s="34" t="s">
        <v>354</v>
      </c>
      <c r="D482" s="34" t="s">
        <v>357</v>
      </c>
      <c r="E482" s="33" t="s">
        <v>50</v>
      </c>
      <c r="F482" s="26"/>
      <c r="G482" s="26"/>
      <c r="H482" s="19">
        <v>105</v>
      </c>
      <c r="I482" s="20">
        <v>0</v>
      </c>
      <c r="J482" s="20">
        <v>700</v>
      </c>
      <c r="K482" s="21">
        <v>1416.45</v>
      </c>
      <c r="L482" s="22">
        <v>2116.4499999999998</v>
      </c>
      <c r="M482" s="23"/>
      <c r="N482" s="17">
        <v>4000</v>
      </c>
      <c r="O482" s="17">
        <v>4200</v>
      </c>
      <c r="P482" s="17">
        <v>4210</v>
      </c>
      <c r="Q482" s="14">
        <v>4214</v>
      </c>
      <c r="R482" s="24" t="s">
        <v>340</v>
      </c>
      <c r="S482" s="24" t="s">
        <v>341</v>
      </c>
      <c r="T482" s="24" t="s">
        <v>621</v>
      </c>
      <c r="U482" s="31" t="s">
        <v>342</v>
      </c>
      <c r="V482" s="31">
        <v>8610</v>
      </c>
      <c r="W482" s="13"/>
      <c r="X482" s="13" t="s">
        <v>68</v>
      </c>
      <c r="Y482" s="13" t="s">
        <v>69</v>
      </c>
      <c r="Z482" s="13" t="s">
        <v>507</v>
      </c>
    </row>
    <row r="483" spans="1:26" hidden="1" x14ac:dyDescent="0.35">
      <c r="A483" s="46">
        <v>4000</v>
      </c>
      <c r="B483" s="33">
        <v>4214</v>
      </c>
      <c r="C483" s="34" t="s">
        <v>358</v>
      </c>
      <c r="D483" s="34" t="s">
        <v>359</v>
      </c>
      <c r="E483" s="33" t="s">
        <v>50</v>
      </c>
      <c r="F483" s="18">
        <v>10</v>
      </c>
      <c r="G483" s="18"/>
      <c r="H483" s="19">
        <v>50</v>
      </c>
      <c r="I483" s="20">
        <v>0</v>
      </c>
      <c r="J483" s="20">
        <v>800</v>
      </c>
      <c r="K483" s="21">
        <v>674.5</v>
      </c>
      <c r="L483" s="22">
        <v>1474.5</v>
      </c>
      <c r="M483" s="23"/>
      <c r="N483" s="17">
        <v>4000</v>
      </c>
      <c r="O483" s="17">
        <v>4200</v>
      </c>
      <c r="P483" s="17">
        <v>4210</v>
      </c>
      <c r="Q483" s="14">
        <v>4214</v>
      </c>
      <c r="R483" s="24" t="s">
        <v>340</v>
      </c>
      <c r="S483" s="24" t="s">
        <v>341</v>
      </c>
      <c r="T483" s="24" t="s">
        <v>621</v>
      </c>
      <c r="U483" s="31" t="s">
        <v>342</v>
      </c>
      <c r="V483" s="31">
        <v>8610</v>
      </c>
      <c r="W483" s="13"/>
      <c r="X483" s="13" t="s">
        <v>68</v>
      </c>
      <c r="Y483" s="13" t="s">
        <v>69</v>
      </c>
      <c r="Z483" s="13" t="s">
        <v>507</v>
      </c>
    </row>
    <row r="484" spans="1:26" hidden="1" x14ac:dyDescent="0.35">
      <c r="A484" s="46">
        <v>4000</v>
      </c>
      <c r="B484" s="33">
        <v>4214</v>
      </c>
      <c r="C484" s="34" t="s">
        <v>360</v>
      </c>
      <c r="D484" s="34" t="s">
        <v>361</v>
      </c>
      <c r="E484" s="33" t="s">
        <v>50</v>
      </c>
      <c r="F484" s="18">
        <v>12</v>
      </c>
      <c r="G484" s="18"/>
      <c r="H484" s="19">
        <v>360</v>
      </c>
      <c r="I484" s="20">
        <v>0</v>
      </c>
      <c r="J484" s="20">
        <v>2400</v>
      </c>
      <c r="K484" s="21">
        <v>4856.3999999999996</v>
      </c>
      <c r="L484" s="22">
        <v>7256.4</v>
      </c>
      <c r="M484" s="23"/>
      <c r="N484" s="17">
        <v>4000</v>
      </c>
      <c r="O484" s="17">
        <v>4200</v>
      </c>
      <c r="P484" s="17">
        <v>4210</v>
      </c>
      <c r="Q484" s="14">
        <v>4214</v>
      </c>
      <c r="R484" s="24" t="s">
        <v>340</v>
      </c>
      <c r="S484" s="24" t="s">
        <v>341</v>
      </c>
      <c r="T484" s="24" t="s">
        <v>621</v>
      </c>
      <c r="U484" s="31" t="s">
        <v>342</v>
      </c>
      <c r="V484" s="31">
        <v>8610</v>
      </c>
      <c r="W484" s="13"/>
      <c r="X484" s="13" t="s">
        <v>68</v>
      </c>
      <c r="Y484" s="13" t="s">
        <v>69</v>
      </c>
      <c r="Z484" s="13" t="s">
        <v>507</v>
      </c>
    </row>
    <row r="485" spans="1:26" hidden="1" x14ac:dyDescent="0.35">
      <c r="A485" s="33">
        <v>4000</v>
      </c>
      <c r="B485" s="14">
        <v>4215</v>
      </c>
      <c r="C485" s="28" t="s">
        <v>81</v>
      </c>
      <c r="D485" s="16" t="s">
        <v>529</v>
      </c>
      <c r="E485" s="17" t="s">
        <v>25</v>
      </c>
      <c r="F485" s="18">
        <v>159</v>
      </c>
      <c r="G485" s="18">
        <v>35</v>
      </c>
      <c r="H485" s="19">
        <v>2703</v>
      </c>
      <c r="I485" s="21">
        <v>0</v>
      </c>
      <c r="J485" s="20">
        <v>0</v>
      </c>
      <c r="K485" s="20">
        <f>+F485*M485</f>
        <v>174900</v>
      </c>
      <c r="L485" s="22">
        <f>+SUM(I485:K485)</f>
        <v>174900</v>
      </c>
      <c r="M485" s="37">
        <v>1100</v>
      </c>
      <c r="N485" s="17">
        <v>4000</v>
      </c>
      <c r="O485" s="17">
        <v>4200</v>
      </c>
      <c r="P485" s="17">
        <v>4210</v>
      </c>
      <c r="Q485" s="29">
        <v>4215</v>
      </c>
      <c r="R485" s="30" t="s">
        <v>35</v>
      </c>
      <c r="S485" s="30" t="s">
        <v>83</v>
      </c>
      <c r="T485" s="30" t="s">
        <v>613</v>
      </c>
      <c r="U485" s="30" t="s">
        <v>84</v>
      </c>
      <c r="V485" s="30">
        <v>2321</v>
      </c>
      <c r="W485" s="13"/>
      <c r="X485" s="13" t="s">
        <v>68</v>
      </c>
      <c r="Y485" s="13" t="s">
        <v>69</v>
      </c>
      <c r="Z485" s="13" t="s">
        <v>530</v>
      </c>
    </row>
    <row r="486" spans="1:26" hidden="1" x14ac:dyDescent="0.35">
      <c r="A486" s="33">
        <v>4000</v>
      </c>
      <c r="B486" s="14">
        <v>4215</v>
      </c>
      <c r="C486" s="28" t="s">
        <v>377</v>
      </c>
      <c r="D486" s="16" t="s">
        <v>531</v>
      </c>
      <c r="E486" s="17" t="s">
        <v>25</v>
      </c>
      <c r="F486" s="18">
        <v>124</v>
      </c>
      <c r="G486" s="18">
        <v>25</v>
      </c>
      <c r="H486" s="19">
        <v>3472</v>
      </c>
      <c r="I486" s="21">
        <v>0</v>
      </c>
      <c r="J486" s="20">
        <v>0</v>
      </c>
      <c r="K486" s="20">
        <f t="shared" ref="K486:K487" si="20">+F486*M486</f>
        <v>121520</v>
      </c>
      <c r="L486" s="22">
        <f t="shared" ref="L486:L487" si="21">SUM(I486:K486)</f>
        <v>121520</v>
      </c>
      <c r="M486" s="37">
        <v>980</v>
      </c>
      <c r="N486" s="17">
        <v>4000</v>
      </c>
      <c r="O486" s="17">
        <v>4200</v>
      </c>
      <c r="P486" s="17">
        <v>4210</v>
      </c>
      <c r="Q486" s="29">
        <v>4215</v>
      </c>
      <c r="R486" s="30" t="s">
        <v>35</v>
      </c>
      <c r="S486" s="30" t="s">
        <v>37</v>
      </c>
      <c r="T486" s="30" t="s">
        <v>612</v>
      </c>
      <c r="U486" s="30" t="s">
        <v>38</v>
      </c>
      <c r="V486" s="30">
        <v>2111</v>
      </c>
      <c r="W486" s="13"/>
      <c r="X486" s="13" t="s">
        <v>68</v>
      </c>
      <c r="Y486" s="13" t="s">
        <v>69</v>
      </c>
      <c r="Z486" s="13" t="s">
        <v>530</v>
      </c>
    </row>
    <row r="487" spans="1:26" hidden="1" x14ac:dyDescent="0.35">
      <c r="A487" s="33">
        <v>4000</v>
      </c>
      <c r="B487" s="14">
        <v>4215</v>
      </c>
      <c r="C487" s="28" t="s">
        <v>532</v>
      </c>
      <c r="D487" s="16" t="s">
        <v>533</v>
      </c>
      <c r="E487" s="17" t="s">
        <v>25</v>
      </c>
      <c r="F487" s="18">
        <v>185</v>
      </c>
      <c r="G487" s="18">
        <v>25</v>
      </c>
      <c r="H487" s="19">
        <v>5180</v>
      </c>
      <c r="I487" s="21">
        <v>0</v>
      </c>
      <c r="J487" s="20">
        <v>0</v>
      </c>
      <c r="K487" s="20">
        <f t="shared" si="20"/>
        <v>181300</v>
      </c>
      <c r="L487" s="22">
        <f t="shared" si="21"/>
        <v>181300</v>
      </c>
      <c r="M487" s="37">
        <v>980</v>
      </c>
      <c r="N487" s="17">
        <v>4000</v>
      </c>
      <c r="O487" s="17">
        <v>4200</v>
      </c>
      <c r="P487" s="17">
        <v>4210</v>
      </c>
      <c r="Q487" s="29">
        <v>4215</v>
      </c>
      <c r="R487" s="30" t="s">
        <v>35</v>
      </c>
      <c r="S487" s="30" t="s">
        <v>37</v>
      </c>
      <c r="T487" s="30" t="s">
        <v>612</v>
      </c>
      <c r="U487" s="30" t="s">
        <v>38</v>
      </c>
      <c r="V487" s="30">
        <v>2111</v>
      </c>
      <c r="W487" s="13"/>
      <c r="X487" s="13" t="s">
        <v>68</v>
      </c>
      <c r="Y487" s="13" t="s">
        <v>69</v>
      </c>
      <c r="Z487" s="13" t="s">
        <v>530</v>
      </c>
    </row>
    <row r="488" spans="1:26" hidden="1" x14ac:dyDescent="0.35">
      <c r="A488" s="33">
        <v>4000</v>
      </c>
      <c r="B488" s="14">
        <v>4215</v>
      </c>
      <c r="C488" s="28" t="s">
        <v>380</v>
      </c>
      <c r="D488" s="16" t="s">
        <v>534</v>
      </c>
      <c r="E488" s="17" t="s">
        <v>25</v>
      </c>
      <c r="F488" s="18">
        <v>75</v>
      </c>
      <c r="G488" s="26">
        <v>60</v>
      </c>
      <c r="H488" s="19">
        <v>2100</v>
      </c>
      <c r="I488" s="21">
        <v>0</v>
      </c>
      <c r="J488" s="20">
        <v>0</v>
      </c>
      <c r="K488" s="49">
        <f>+F488*M488</f>
        <v>135000</v>
      </c>
      <c r="L488" s="51">
        <f>+SUM(I488:K488)</f>
        <v>135000</v>
      </c>
      <c r="M488" s="53">
        <v>1800</v>
      </c>
      <c r="N488" s="17">
        <v>4000</v>
      </c>
      <c r="O488" s="17">
        <v>4200</v>
      </c>
      <c r="P488" s="17">
        <v>4210</v>
      </c>
      <c r="Q488" s="29">
        <v>4215</v>
      </c>
      <c r="R488" s="30" t="s">
        <v>35</v>
      </c>
      <c r="S488" s="30" t="s">
        <v>36</v>
      </c>
      <c r="T488" s="30" t="s">
        <v>614</v>
      </c>
      <c r="U488" s="30" t="s">
        <v>39</v>
      </c>
      <c r="V488" s="30">
        <v>2431</v>
      </c>
      <c r="W488" s="13"/>
      <c r="X488" s="13" t="s">
        <v>68</v>
      </c>
      <c r="Y488" s="13" t="s">
        <v>69</v>
      </c>
      <c r="Z488" s="13" t="s">
        <v>530</v>
      </c>
    </row>
    <row r="489" spans="1:26" hidden="1" x14ac:dyDescent="0.35">
      <c r="A489" s="14">
        <v>4000</v>
      </c>
      <c r="B489" s="15">
        <v>4215</v>
      </c>
      <c r="C489" s="28" t="s">
        <v>535</v>
      </c>
      <c r="D489" s="16" t="s">
        <v>536</v>
      </c>
      <c r="E489" s="17" t="s">
        <v>121</v>
      </c>
      <c r="F489" s="18">
        <v>153</v>
      </c>
      <c r="G489" s="18">
        <v>140</v>
      </c>
      <c r="H489" s="19">
        <v>21420</v>
      </c>
      <c r="I489" s="20">
        <v>0</v>
      </c>
      <c r="J489" s="20">
        <v>0</v>
      </c>
      <c r="K489" s="21">
        <f>+F489*M489</f>
        <v>841500</v>
      </c>
      <c r="L489" s="22">
        <f>+SUM(I489:K489)</f>
        <v>841500</v>
      </c>
      <c r="M489" s="23">
        <v>5500</v>
      </c>
      <c r="N489" s="17">
        <v>4000</v>
      </c>
      <c r="O489" s="17">
        <v>4200</v>
      </c>
      <c r="P489" s="17">
        <v>4210</v>
      </c>
      <c r="Q489" s="17">
        <v>4215</v>
      </c>
      <c r="R489" s="24" t="s">
        <v>53</v>
      </c>
      <c r="S489" s="24" t="s">
        <v>122</v>
      </c>
      <c r="T489" s="24" t="s">
        <v>625</v>
      </c>
      <c r="U489" s="31" t="s">
        <v>123</v>
      </c>
      <c r="V489" s="31">
        <v>5210</v>
      </c>
      <c r="W489" s="32" t="s">
        <v>537</v>
      </c>
      <c r="X489" s="32" t="s">
        <v>68</v>
      </c>
      <c r="Y489" s="13" t="s">
        <v>69</v>
      </c>
      <c r="Z489" s="25" t="s">
        <v>530</v>
      </c>
    </row>
    <row r="490" spans="1:26" hidden="1" x14ac:dyDescent="0.35">
      <c r="A490" s="33">
        <v>4000</v>
      </c>
      <c r="B490" s="33">
        <v>4215</v>
      </c>
      <c r="C490" s="34" t="s">
        <v>180</v>
      </c>
      <c r="D490" s="35" t="s">
        <v>181</v>
      </c>
      <c r="E490" s="33" t="s">
        <v>57</v>
      </c>
      <c r="F490" s="18"/>
      <c r="G490" s="18"/>
      <c r="H490" s="19">
        <v>400</v>
      </c>
      <c r="I490" s="20">
        <v>3162.375</v>
      </c>
      <c r="J490" s="20">
        <v>0</v>
      </c>
      <c r="K490" s="20">
        <v>6204</v>
      </c>
      <c r="L490" s="22">
        <v>9366.375</v>
      </c>
      <c r="M490" s="37"/>
      <c r="N490" s="33">
        <v>4000</v>
      </c>
      <c r="O490" s="33">
        <v>4200</v>
      </c>
      <c r="P490" s="33">
        <v>4210</v>
      </c>
      <c r="Q490" s="33">
        <v>4215</v>
      </c>
      <c r="R490" s="31"/>
      <c r="S490" s="31">
        <v>6100</v>
      </c>
      <c r="T490" s="31" t="s">
        <v>627</v>
      </c>
      <c r="U490" s="31"/>
      <c r="V490" s="31"/>
      <c r="W490" s="13"/>
      <c r="X490" s="32" t="s">
        <v>68</v>
      </c>
      <c r="Y490" s="13" t="s">
        <v>69</v>
      </c>
      <c r="Z490" s="13" t="s">
        <v>530</v>
      </c>
    </row>
    <row r="491" spans="1:26" x14ac:dyDescent="0.35">
      <c r="A491" s="33">
        <v>4000</v>
      </c>
      <c r="B491" s="33">
        <v>4215</v>
      </c>
      <c r="C491" s="34" t="s">
        <v>182</v>
      </c>
      <c r="D491" s="35" t="s">
        <v>182</v>
      </c>
      <c r="E491" s="33" t="s">
        <v>57</v>
      </c>
      <c r="F491" s="18"/>
      <c r="G491" s="18"/>
      <c r="H491" s="19">
        <v>10</v>
      </c>
      <c r="I491" s="20">
        <v>180</v>
      </c>
      <c r="J491" s="20">
        <v>0</v>
      </c>
      <c r="K491" s="20">
        <v>155.1</v>
      </c>
      <c r="L491" s="22">
        <v>335.1</v>
      </c>
      <c r="M491" s="37"/>
      <c r="N491" s="33">
        <v>4000</v>
      </c>
      <c r="O491" s="33">
        <v>4200</v>
      </c>
      <c r="P491" s="33">
        <v>4210</v>
      </c>
      <c r="Q491" s="33">
        <v>4215</v>
      </c>
      <c r="R491" s="31"/>
      <c r="S491" s="31">
        <v>6100</v>
      </c>
      <c r="T491" s="31" t="s">
        <v>627</v>
      </c>
      <c r="U491" s="31"/>
      <c r="V491" s="31"/>
      <c r="W491" s="13"/>
      <c r="X491" s="32" t="s">
        <v>68</v>
      </c>
      <c r="Y491" s="13" t="s">
        <v>69</v>
      </c>
      <c r="Z491" s="13" t="s">
        <v>530</v>
      </c>
    </row>
    <row r="492" spans="1:26" x14ac:dyDescent="0.35">
      <c r="A492" s="33">
        <v>4000</v>
      </c>
      <c r="B492" s="33">
        <v>4215</v>
      </c>
      <c r="C492" s="34" t="s">
        <v>189</v>
      </c>
      <c r="D492" s="35" t="s">
        <v>189</v>
      </c>
      <c r="E492" s="33" t="s">
        <v>57</v>
      </c>
      <c r="F492" s="18"/>
      <c r="G492" s="18"/>
      <c r="H492" s="19">
        <v>64</v>
      </c>
      <c r="I492" s="20">
        <v>7200</v>
      </c>
      <c r="J492" s="20">
        <v>0</v>
      </c>
      <c r="K492" s="20">
        <v>992.64</v>
      </c>
      <c r="L492" s="22">
        <v>8192.64</v>
      </c>
      <c r="M492" s="37"/>
      <c r="N492" s="33">
        <v>4000</v>
      </c>
      <c r="O492" s="33">
        <v>4200</v>
      </c>
      <c r="P492" s="33">
        <v>4210</v>
      </c>
      <c r="Q492" s="33">
        <v>4215</v>
      </c>
      <c r="R492" s="31"/>
      <c r="S492" s="31">
        <v>6100</v>
      </c>
      <c r="T492" s="31" t="s">
        <v>627</v>
      </c>
      <c r="U492" s="31"/>
      <c r="V492" s="31"/>
      <c r="W492" s="13"/>
      <c r="X492" s="32" t="s">
        <v>68</v>
      </c>
      <c r="Y492" s="13" t="s">
        <v>69</v>
      </c>
      <c r="Z492" s="13" t="s">
        <v>530</v>
      </c>
    </row>
    <row r="493" spans="1:26" x14ac:dyDescent="0.35">
      <c r="A493" s="33">
        <v>4000</v>
      </c>
      <c r="B493" s="33">
        <v>4215</v>
      </c>
      <c r="C493" s="34" t="s">
        <v>190</v>
      </c>
      <c r="D493" s="35" t="s">
        <v>190</v>
      </c>
      <c r="E493" s="33" t="s">
        <v>57</v>
      </c>
      <c r="F493" s="18"/>
      <c r="G493" s="18"/>
      <c r="H493" s="19">
        <v>6</v>
      </c>
      <c r="I493" s="20">
        <v>630</v>
      </c>
      <c r="J493" s="20">
        <v>0</v>
      </c>
      <c r="K493" s="20">
        <v>93.06</v>
      </c>
      <c r="L493" s="22">
        <v>723.06</v>
      </c>
      <c r="M493" s="37"/>
      <c r="N493" s="33">
        <v>4000</v>
      </c>
      <c r="O493" s="33">
        <v>4200</v>
      </c>
      <c r="P493" s="33">
        <v>4210</v>
      </c>
      <c r="Q493" s="33">
        <v>4215</v>
      </c>
      <c r="R493" s="31"/>
      <c r="S493" s="31">
        <v>6100</v>
      </c>
      <c r="T493" s="31" t="s">
        <v>627</v>
      </c>
      <c r="U493" s="31"/>
      <c r="V493" s="31"/>
      <c r="W493" s="13"/>
      <c r="X493" s="32" t="s">
        <v>68</v>
      </c>
      <c r="Y493" s="13" t="s">
        <v>69</v>
      </c>
      <c r="Z493" s="13" t="s">
        <v>530</v>
      </c>
    </row>
    <row r="494" spans="1:26" hidden="1" x14ac:dyDescent="0.35">
      <c r="A494" s="33">
        <v>4000</v>
      </c>
      <c r="B494" s="33">
        <v>4215</v>
      </c>
      <c r="C494" s="34" t="s">
        <v>538</v>
      </c>
      <c r="D494" s="35" t="s">
        <v>539</v>
      </c>
      <c r="E494" s="33" t="s">
        <v>57</v>
      </c>
      <c r="F494" s="18">
        <v>66</v>
      </c>
      <c r="G494" s="18"/>
      <c r="H494" s="19">
        <v>198</v>
      </c>
      <c r="I494" s="20">
        <v>1449.4788000000001</v>
      </c>
      <c r="J494" s="20">
        <v>0</v>
      </c>
      <c r="K494" s="20">
        <v>3070.98</v>
      </c>
      <c r="L494" s="22">
        <v>4520.4588000000003</v>
      </c>
      <c r="M494" s="37"/>
      <c r="N494" s="33">
        <v>4000</v>
      </c>
      <c r="O494" s="33">
        <v>4200</v>
      </c>
      <c r="P494" s="33">
        <v>4210</v>
      </c>
      <c r="Q494" s="33">
        <v>4215</v>
      </c>
      <c r="R494" s="31"/>
      <c r="S494" s="31">
        <v>6100</v>
      </c>
      <c r="T494" s="31" t="s">
        <v>627</v>
      </c>
      <c r="U494" s="31"/>
      <c r="V494" s="31"/>
      <c r="W494" s="13"/>
      <c r="X494" s="32" t="s">
        <v>68</v>
      </c>
      <c r="Y494" s="13" t="s">
        <v>69</v>
      </c>
      <c r="Z494" s="13" t="s">
        <v>530</v>
      </c>
    </row>
    <row r="495" spans="1:26" x14ac:dyDescent="0.35">
      <c r="A495" s="33">
        <v>4000</v>
      </c>
      <c r="B495" s="33">
        <v>4215</v>
      </c>
      <c r="C495" s="34" t="s">
        <v>540</v>
      </c>
      <c r="D495" s="35" t="s">
        <v>541</v>
      </c>
      <c r="E495" s="33" t="s">
        <v>57</v>
      </c>
      <c r="F495" s="18"/>
      <c r="G495" s="18"/>
      <c r="H495" s="19">
        <v>8</v>
      </c>
      <c r="I495" s="20">
        <v>324</v>
      </c>
      <c r="J495" s="20">
        <v>0</v>
      </c>
      <c r="K495" s="20">
        <v>124.08</v>
      </c>
      <c r="L495" s="22">
        <v>448.08</v>
      </c>
      <c r="M495" s="37"/>
      <c r="N495" s="33">
        <v>4000</v>
      </c>
      <c r="O495" s="33">
        <v>4200</v>
      </c>
      <c r="P495" s="33">
        <v>4210</v>
      </c>
      <c r="Q495" s="33">
        <v>4215</v>
      </c>
      <c r="R495" s="31"/>
      <c r="S495" s="31">
        <v>6100</v>
      </c>
      <c r="T495" s="31" t="s">
        <v>627</v>
      </c>
      <c r="U495" s="31"/>
      <c r="V495" s="31"/>
      <c r="W495" s="13"/>
      <c r="X495" s="32" t="s">
        <v>68</v>
      </c>
      <c r="Y495" s="13" t="s">
        <v>69</v>
      </c>
      <c r="Z495" s="13" t="s">
        <v>530</v>
      </c>
    </row>
    <row r="496" spans="1:26" x14ac:dyDescent="0.35">
      <c r="A496" s="33">
        <v>4000</v>
      </c>
      <c r="B496" s="33">
        <v>4215</v>
      </c>
      <c r="C496" s="34" t="s">
        <v>542</v>
      </c>
      <c r="D496" s="35" t="s">
        <v>543</v>
      </c>
      <c r="E496" s="33" t="s">
        <v>57</v>
      </c>
      <c r="F496" s="18"/>
      <c r="G496" s="18"/>
      <c r="H496" s="19">
        <v>20</v>
      </c>
      <c r="I496" s="20">
        <v>972</v>
      </c>
      <c r="J496" s="20">
        <v>0</v>
      </c>
      <c r="K496" s="20">
        <v>310.2</v>
      </c>
      <c r="L496" s="22">
        <v>1282.2</v>
      </c>
      <c r="M496" s="37"/>
      <c r="N496" s="33">
        <v>4000</v>
      </c>
      <c r="O496" s="33">
        <v>4200</v>
      </c>
      <c r="P496" s="33">
        <v>4210</v>
      </c>
      <c r="Q496" s="33">
        <v>4215</v>
      </c>
      <c r="R496" s="31"/>
      <c r="S496" s="31">
        <v>6100</v>
      </c>
      <c r="T496" s="31" t="s">
        <v>627</v>
      </c>
      <c r="U496" s="31"/>
      <c r="V496" s="31"/>
      <c r="W496" s="13"/>
      <c r="X496" s="32" t="s">
        <v>68</v>
      </c>
      <c r="Y496" s="13" t="s">
        <v>69</v>
      </c>
      <c r="Z496" s="13" t="s">
        <v>530</v>
      </c>
    </row>
    <row r="497" spans="1:26" x14ac:dyDescent="0.35">
      <c r="A497" s="33">
        <v>4000</v>
      </c>
      <c r="B497" s="33">
        <v>4215</v>
      </c>
      <c r="C497" s="34" t="s">
        <v>544</v>
      </c>
      <c r="D497" s="35" t="s">
        <v>545</v>
      </c>
      <c r="E497" s="33" t="s">
        <v>57</v>
      </c>
      <c r="F497" s="18"/>
      <c r="G497" s="18"/>
      <c r="H497" s="19">
        <v>6</v>
      </c>
      <c r="I497" s="20">
        <v>378</v>
      </c>
      <c r="J497" s="20">
        <v>0</v>
      </c>
      <c r="K497" s="20">
        <v>93.06</v>
      </c>
      <c r="L497" s="22">
        <v>471.06</v>
      </c>
      <c r="M497" s="37"/>
      <c r="N497" s="33">
        <v>4000</v>
      </c>
      <c r="O497" s="33">
        <v>4200</v>
      </c>
      <c r="P497" s="33">
        <v>4210</v>
      </c>
      <c r="Q497" s="33">
        <v>4215</v>
      </c>
      <c r="R497" s="31"/>
      <c r="S497" s="31">
        <v>6100</v>
      </c>
      <c r="T497" s="31" t="s">
        <v>627</v>
      </c>
      <c r="U497" s="31"/>
      <c r="V497" s="31"/>
      <c r="W497" s="13"/>
      <c r="X497" s="32" t="s">
        <v>68</v>
      </c>
      <c r="Y497" s="13" t="s">
        <v>69</v>
      </c>
      <c r="Z497" s="13" t="s">
        <v>530</v>
      </c>
    </row>
    <row r="498" spans="1:26" hidden="1" x14ac:dyDescent="0.35">
      <c r="A498" s="14">
        <v>4000</v>
      </c>
      <c r="B498" s="15">
        <v>4215</v>
      </c>
      <c r="C498" s="28" t="s">
        <v>436</v>
      </c>
      <c r="D498" s="16" t="s">
        <v>436</v>
      </c>
      <c r="E498" s="17" t="s">
        <v>57</v>
      </c>
      <c r="F498" s="18">
        <v>100</v>
      </c>
      <c r="G498" s="18"/>
      <c r="H498" s="19">
        <v>50</v>
      </c>
      <c r="I498" s="20">
        <v>1500</v>
      </c>
      <c r="J498" s="20">
        <v>0</v>
      </c>
      <c r="K498" s="20">
        <v>674.5</v>
      </c>
      <c r="L498" s="22">
        <v>2174.5</v>
      </c>
      <c r="M498" s="23"/>
      <c r="N498" s="17">
        <v>4000</v>
      </c>
      <c r="O498" s="17">
        <v>4200</v>
      </c>
      <c r="P498" s="17">
        <v>4210</v>
      </c>
      <c r="Q498" s="15">
        <v>4215</v>
      </c>
      <c r="R498" s="24" t="s">
        <v>58</v>
      </c>
      <c r="S498" s="24" t="s">
        <v>213</v>
      </c>
      <c r="T498" s="24" t="s">
        <v>620</v>
      </c>
      <c r="U498" s="31" t="s">
        <v>64</v>
      </c>
      <c r="V498" s="31">
        <v>7911</v>
      </c>
      <c r="W498" s="32"/>
      <c r="X498" s="32" t="s">
        <v>68</v>
      </c>
      <c r="Y498" s="13" t="s">
        <v>69</v>
      </c>
      <c r="Z498" s="25" t="s">
        <v>530</v>
      </c>
    </row>
    <row r="499" spans="1:26" hidden="1" x14ac:dyDescent="0.35">
      <c r="A499" s="14">
        <v>4000</v>
      </c>
      <c r="B499" s="15">
        <v>4215</v>
      </c>
      <c r="C499" s="28" t="s">
        <v>437</v>
      </c>
      <c r="D499" s="16" t="s">
        <v>437</v>
      </c>
      <c r="E499" s="17" t="s">
        <v>57</v>
      </c>
      <c r="F499" s="18">
        <v>100</v>
      </c>
      <c r="G499" s="18"/>
      <c r="H499" s="19">
        <v>40</v>
      </c>
      <c r="I499" s="20">
        <v>1000</v>
      </c>
      <c r="J499" s="20">
        <v>0</v>
      </c>
      <c r="K499" s="20">
        <v>539.6</v>
      </c>
      <c r="L499" s="22">
        <v>1539.6</v>
      </c>
      <c r="M499" s="23"/>
      <c r="N499" s="17">
        <v>4000</v>
      </c>
      <c r="O499" s="17">
        <v>4200</v>
      </c>
      <c r="P499" s="17">
        <v>4210</v>
      </c>
      <c r="Q499" s="15">
        <v>4215</v>
      </c>
      <c r="R499" s="24" t="s">
        <v>58</v>
      </c>
      <c r="S499" s="24" t="s">
        <v>213</v>
      </c>
      <c r="T499" s="24" t="s">
        <v>620</v>
      </c>
      <c r="U499" s="31" t="s">
        <v>64</v>
      </c>
      <c r="V499" s="31">
        <v>7911</v>
      </c>
      <c r="W499" s="32"/>
      <c r="X499" s="32" t="s">
        <v>68</v>
      </c>
      <c r="Y499" s="13" t="s">
        <v>69</v>
      </c>
      <c r="Z499" s="25" t="s">
        <v>530</v>
      </c>
    </row>
    <row r="500" spans="1:26" hidden="1" x14ac:dyDescent="0.35">
      <c r="A500" s="14">
        <v>4000</v>
      </c>
      <c r="B500" s="15">
        <v>4215</v>
      </c>
      <c r="C500" s="28" t="s">
        <v>246</v>
      </c>
      <c r="D500" s="16" t="s">
        <v>247</v>
      </c>
      <c r="E500" s="17" t="s">
        <v>57</v>
      </c>
      <c r="F500" s="18">
        <v>2400</v>
      </c>
      <c r="G500" s="18"/>
      <c r="H500" s="19">
        <v>120</v>
      </c>
      <c r="I500" s="20">
        <v>2400</v>
      </c>
      <c r="J500" s="20">
        <v>0</v>
      </c>
      <c r="K500" s="20">
        <v>1618.8</v>
      </c>
      <c r="L500" s="22">
        <v>4018.8</v>
      </c>
      <c r="M500" s="23"/>
      <c r="N500" s="17">
        <v>4000</v>
      </c>
      <c r="O500" s="17">
        <v>4200</v>
      </c>
      <c r="P500" s="17">
        <v>4210</v>
      </c>
      <c r="Q500" s="15">
        <v>4215</v>
      </c>
      <c r="R500" s="24" t="s">
        <v>58</v>
      </c>
      <c r="S500" s="24" t="s">
        <v>213</v>
      </c>
      <c r="T500" s="24" t="s">
        <v>620</v>
      </c>
      <c r="U500" s="31" t="s">
        <v>64</v>
      </c>
      <c r="V500" s="31">
        <v>7911</v>
      </c>
      <c r="W500" s="32"/>
      <c r="X500" s="32" t="s">
        <v>68</v>
      </c>
      <c r="Y500" s="13" t="s">
        <v>69</v>
      </c>
      <c r="Z500" s="25" t="s">
        <v>530</v>
      </c>
    </row>
    <row r="501" spans="1:26" hidden="1" x14ac:dyDescent="0.35">
      <c r="A501" s="14">
        <v>4000</v>
      </c>
      <c r="B501" s="15">
        <v>4215</v>
      </c>
      <c r="C501" s="28" t="s">
        <v>546</v>
      </c>
      <c r="D501" s="16" t="s">
        <v>547</v>
      </c>
      <c r="E501" s="17" t="s">
        <v>57</v>
      </c>
      <c r="F501" s="18">
        <v>100</v>
      </c>
      <c r="G501" s="18"/>
      <c r="H501" s="19">
        <v>40</v>
      </c>
      <c r="I501" s="20">
        <v>1000</v>
      </c>
      <c r="J501" s="20">
        <v>0</v>
      </c>
      <c r="K501" s="20">
        <v>539.6</v>
      </c>
      <c r="L501" s="22">
        <v>1539.6</v>
      </c>
      <c r="M501" s="23"/>
      <c r="N501" s="17">
        <v>4000</v>
      </c>
      <c r="O501" s="17">
        <v>4200</v>
      </c>
      <c r="P501" s="17">
        <v>4210</v>
      </c>
      <c r="Q501" s="15">
        <v>4215</v>
      </c>
      <c r="R501" s="24" t="s">
        <v>58</v>
      </c>
      <c r="S501" s="24" t="s">
        <v>213</v>
      </c>
      <c r="T501" s="24" t="s">
        <v>620</v>
      </c>
      <c r="U501" s="31" t="s">
        <v>64</v>
      </c>
      <c r="V501" s="31">
        <v>7911</v>
      </c>
      <c r="W501" s="32"/>
      <c r="X501" s="32" t="s">
        <v>68</v>
      </c>
      <c r="Y501" s="13" t="s">
        <v>69</v>
      </c>
      <c r="Z501" s="25" t="s">
        <v>530</v>
      </c>
    </row>
    <row r="502" spans="1:26" hidden="1" x14ac:dyDescent="0.35">
      <c r="A502" s="14">
        <v>4000</v>
      </c>
      <c r="B502" s="15">
        <v>4215</v>
      </c>
      <c r="C502" s="28" t="s">
        <v>440</v>
      </c>
      <c r="D502" s="16" t="s">
        <v>210</v>
      </c>
      <c r="E502" s="17" t="s">
        <v>57</v>
      </c>
      <c r="F502" s="18">
        <v>745</v>
      </c>
      <c r="G502" s="18"/>
      <c r="H502" s="19">
        <v>149</v>
      </c>
      <c r="I502" s="20">
        <v>2235</v>
      </c>
      <c r="J502" s="20">
        <v>0</v>
      </c>
      <c r="K502" s="20">
        <v>2060.67</v>
      </c>
      <c r="L502" s="22">
        <v>4295.67</v>
      </c>
      <c r="M502" s="23"/>
      <c r="N502" s="17">
        <v>4000</v>
      </c>
      <c r="O502" s="17">
        <v>4200</v>
      </c>
      <c r="P502" s="17">
        <v>4210</v>
      </c>
      <c r="Q502" s="15">
        <v>4215</v>
      </c>
      <c r="R502" s="24" t="s">
        <v>58</v>
      </c>
      <c r="S502" s="24" t="s">
        <v>213</v>
      </c>
      <c r="T502" s="24" t="s">
        <v>620</v>
      </c>
      <c r="U502" s="31" t="s">
        <v>64</v>
      </c>
      <c r="V502" s="31">
        <v>7911</v>
      </c>
      <c r="W502" s="32"/>
      <c r="X502" s="32" t="s">
        <v>68</v>
      </c>
      <c r="Y502" s="13" t="s">
        <v>69</v>
      </c>
      <c r="Z502" s="25" t="s">
        <v>530</v>
      </c>
    </row>
    <row r="503" spans="1:26" hidden="1" x14ac:dyDescent="0.35">
      <c r="A503" s="14">
        <v>4000</v>
      </c>
      <c r="B503" s="15">
        <v>4215</v>
      </c>
      <c r="C503" s="28" t="s">
        <v>258</v>
      </c>
      <c r="D503" s="16" t="s">
        <v>259</v>
      </c>
      <c r="E503" s="17" t="s">
        <v>57</v>
      </c>
      <c r="F503" s="18">
        <v>995</v>
      </c>
      <c r="G503" s="18"/>
      <c r="H503" s="19">
        <v>149.25</v>
      </c>
      <c r="I503" s="20">
        <v>3980</v>
      </c>
      <c r="J503" s="20">
        <v>0</v>
      </c>
      <c r="K503" s="20">
        <v>2064.1275000000001</v>
      </c>
      <c r="L503" s="22">
        <v>6044.1275000000005</v>
      </c>
      <c r="M503" s="23"/>
      <c r="N503" s="17">
        <v>4000</v>
      </c>
      <c r="O503" s="17">
        <v>4200</v>
      </c>
      <c r="P503" s="17">
        <v>4210</v>
      </c>
      <c r="Q503" s="15">
        <v>4215</v>
      </c>
      <c r="R503" s="24" t="s">
        <v>58</v>
      </c>
      <c r="S503" s="24" t="s">
        <v>213</v>
      </c>
      <c r="T503" s="24" t="s">
        <v>620</v>
      </c>
      <c r="U503" s="31" t="s">
        <v>64</v>
      </c>
      <c r="V503" s="31">
        <v>7913</v>
      </c>
      <c r="W503" s="32"/>
      <c r="X503" s="32" t="s">
        <v>68</v>
      </c>
      <c r="Y503" s="13" t="s">
        <v>69</v>
      </c>
      <c r="Z503" s="25" t="s">
        <v>530</v>
      </c>
    </row>
    <row r="504" spans="1:26" hidden="1" x14ac:dyDescent="0.35">
      <c r="A504" s="14">
        <v>4000</v>
      </c>
      <c r="B504" s="15">
        <v>4215</v>
      </c>
      <c r="C504" s="16" t="s">
        <v>268</v>
      </c>
      <c r="D504" s="16" t="s">
        <v>548</v>
      </c>
      <c r="E504" s="17" t="s">
        <v>50</v>
      </c>
      <c r="F504" s="18">
        <v>1</v>
      </c>
      <c r="G504" s="18"/>
      <c r="H504" s="19">
        <v>300</v>
      </c>
      <c r="I504" s="20">
        <v>0</v>
      </c>
      <c r="J504" s="20">
        <v>40500</v>
      </c>
      <c r="K504" s="20">
        <v>4047</v>
      </c>
      <c r="L504" s="22">
        <v>44547</v>
      </c>
      <c r="M504" s="23"/>
      <c r="N504" s="17">
        <v>4000</v>
      </c>
      <c r="O504" s="17">
        <v>4200</v>
      </c>
      <c r="P504" s="17">
        <v>4210</v>
      </c>
      <c r="Q504" s="15">
        <v>4215</v>
      </c>
      <c r="R504" s="24" t="s">
        <v>58</v>
      </c>
      <c r="S504" s="24">
        <v>7200</v>
      </c>
      <c r="T504" s="24" t="s">
        <v>619</v>
      </c>
      <c r="U504" s="31" t="s">
        <v>270</v>
      </c>
      <c r="V504" s="31">
        <v>7510</v>
      </c>
      <c r="W504" s="32"/>
      <c r="X504" s="32" t="s">
        <v>68</v>
      </c>
      <c r="Y504" s="13" t="s">
        <v>69</v>
      </c>
      <c r="Z504" s="25" t="s">
        <v>530</v>
      </c>
    </row>
    <row r="505" spans="1:26" hidden="1" x14ac:dyDescent="0.35">
      <c r="A505" s="14">
        <v>4000</v>
      </c>
      <c r="B505" s="15">
        <v>4215</v>
      </c>
      <c r="C505" s="28" t="s">
        <v>275</v>
      </c>
      <c r="D505" s="16" t="s">
        <v>276</v>
      </c>
      <c r="E505" s="17" t="s">
        <v>57</v>
      </c>
      <c r="F505" s="18"/>
      <c r="G505" s="18"/>
      <c r="H505" s="19">
        <v>100</v>
      </c>
      <c r="I505" s="20">
        <v>1300</v>
      </c>
      <c r="J505" s="20">
        <v>0</v>
      </c>
      <c r="K505" s="20">
        <v>1349</v>
      </c>
      <c r="L505" s="22">
        <v>2649</v>
      </c>
      <c r="M505" s="23"/>
      <c r="N505" s="17">
        <v>4000</v>
      </c>
      <c r="O505" s="17">
        <v>4200</v>
      </c>
      <c r="P505" s="17">
        <v>4210</v>
      </c>
      <c r="Q505" s="15">
        <v>4215</v>
      </c>
      <c r="R505" s="24" t="s">
        <v>58</v>
      </c>
      <c r="S505" s="24" t="s">
        <v>213</v>
      </c>
      <c r="T505" s="24" t="s">
        <v>620</v>
      </c>
      <c r="U505" s="31" t="s">
        <v>63</v>
      </c>
      <c r="V505" s="31">
        <v>7821</v>
      </c>
      <c r="W505" s="32"/>
      <c r="X505" s="32" t="s">
        <v>68</v>
      </c>
      <c r="Y505" s="13" t="s">
        <v>69</v>
      </c>
      <c r="Z505" s="25" t="s">
        <v>530</v>
      </c>
    </row>
    <row r="506" spans="1:26" hidden="1" x14ac:dyDescent="0.35">
      <c r="A506" s="14">
        <v>4000</v>
      </c>
      <c r="B506" s="15">
        <v>4215</v>
      </c>
      <c r="C506" s="28" t="s">
        <v>277</v>
      </c>
      <c r="D506" s="16" t="s">
        <v>278</v>
      </c>
      <c r="E506" s="17" t="s">
        <v>57</v>
      </c>
      <c r="F506" s="18"/>
      <c r="G506" s="18"/>
      <c r="H506" s="19">
        <v>100</v>
      </c>
      <c r="I506" s="20">
        <v>800</v>
      </c>
      <c r="J506" s="20">
        <v>0</v>
      </c>
      <c r="K506" s="20">
        <v>1349</v>
      </c>
      <c r="L506" s="22">
        <v>2149</v>
      </c>
      <c r="M506" s="23"/>
      <c r="N506" s="17">
        <v>4000</v>
      </c>
      <c r="O506" s="17">
        <v>4200</v>
      </c>
      <c r="P506" s="17">
        <v>4210</v>
      </c>
      <c r="Q506" s="15">
        <v>4215</v>
      </c>
      <c r="R506" s="24" t="s">
        <v>58</v>
      </c>
      <c r="S506" s="24" t="s">
        <v>213</v>
      </c>
      <c r="T506" s="24" t="s">
        <v>620</v>
      </c>
      <c r="U506" s="31" t="s">
        <v>63</v>
      </c>
      <c r="V506" s="31">
        <v>7821</v>
      </c>
      <c r="W506" s="32"/>
      <c r="X506" s="32" t="s">
        <v>68</v>
      </c>
      <c r="Y506" s="13" t="s">
        <v>69</v>
      </c>
      <c r="Z506" s="25" t="s">
        <v>530</v>
      </c>
    </row>
    <row r="507" spans="1:26" hidden="1" x14ac:dyDescent="0.35">
      <c r="A507" s="14">
        <v>4000</v>
      </c>
      <c r="B507" s="15">
        <v>4215</v>
      </c>
      <c r="C507" s="28" t="s">
        <v>279</v>
      </c>
      <c r="D507" s="16" t="s">
        <v>280</v>
      </c>
      <c r="E507" s="17" t="s">
        <v>57</v>
      </c>
      <c r="F507" s="18"/>
      <c r="G507" s="18"/>
      <c r="H507" s="19">
        <v>400</v>
      </c>
      <c r="I507" s="20">
        <v>2400</v>
      </c>
      <c r="J507" s="20">
        <v>0</v>
      </c>
      <c r="K507" s="20">
        <v>5396</v>
      </c>
      <c r="L507" s="22">
        <v>7796</v>
      </c>
      <c r="M507" s="23"/>
      <c r="N507" s="17">
        <v>4000</v>
      </c>
      <c r="O507" s="17">
        <v>4200</v>
      </c>
      <c r="P507" s="17">
        <v>4210</v>
      </c>
      <c r="Q507" s="15">
        <v>4215</v>
      </c>
      <c r="R507" s="24" t="s">
        <v>58</v>
      </c>
      <c r="S507" s="24" t="s">
        <v>213</v>
      </c>
      <c r="T507" s="24" t="s">
        <v>620</v>
      </c>
      <c r="U507" s="31" t="s">
        <v>63</v>
      </c>
      <c r="V507" s="31">
        <v>7821</v>
      </c>
      <c r="W507" s="32"/>
      <c r="X507" s="32" t="s">
        <v>68</v>
      </c>
      <c r="Y507" s="13" t="s">
        <v>69</v>
      </c>
      <c r="Z507" s="25" t="s">
        <v>530</v>
      </c>
    </row>
    <row r="508" spans="1:26" hidden="1" x14ac:dyDescent="0.35">
      <c r="A508" s="14">
        <v>4000</v>
      </c>
      <c r="B508" s="15">
        <v>4215</v>
      </c>
      <c r="C508" s="28" t="s">
        <v>549</v>
      </c>
      <c r="D508" s="16" t="s">
        <v>283</v>
      </c>
      <c r="E508" s="17" t="s">
        <v>57</v>
      </c>
      <c r="F508" s="18"/>
      <c r="G508" s="18"/>
      <c r="H508" s="19">
        <v>400</v>
      </c>
      <c r="I508" s="20">
        <v>2400</v>
      </c>
      <c r="J508" s="20">
        <v>0</v>
      </c>
      <c r="K508" s="20">
        <v>5532</v>
      </c>
      <c r="L508" s="22">
        <v>7932</v>
      </c>
      <c r="M508" s="23"/>
      <c r="N508" s="17">
        <v>4000</v>
      </c>
      <c r="O508" s="17">
        <v>4200</v>
      </c>
      <c r="P508" s="17">
        <v>4210</v>
      </c>
      <c r="Q508" s="15">
        <v>4215</v>
      </c>
      <c r="R508" s="24" t="s">
        <v>58</v>
      </c>
      <c r="S508" s="24" t="s">
        <v>213</v>
      </c>
      <c r="T508" s="24" t="s">
        <v>620</v>
      </c>
      <c r="U508" s="31" t="s">
        <v>63</v>
      </c>
      <c r="V508" s="31">
        <v>7821</v>
      </c>
      <c r="W508" s="32"/>
      <c r="X508" s="32" t="s">
        <v>68</v>
      </c>
      <c r="Y508" s="13" t="s">
        <v>69</v>
      </c>
      <c r="Z508" s="25" t="s">
        <v>530</v>
      </c>
    </row>
    <row r="509" spans="1:26" hidden="1" x14ac:dyDescent="0.35">
      <c r="A509" s="14">
        <v>4000</v>
      </c>
      <c r="B509" s="15">
        <v>4215</v>
      </c>
      <c r="C509" s="28" t="s">
        <v>284</v>
      </c>
      <c r="D509" s="16" t="s">
        <v>284</v>
      </c>
      <c r="E509" s="17" t="s">
        <v>57</v>
      </c>
      <c r="F509" s="18"/>
      <c r="G509" s="18"/>
      <c r="H509" s="19">
        <v>19.5</v>
      </c>
      <c r="I509" s="20">
        <v>195</v>
      </c>
      <c r="J509" s="20">
        <v>0</v>
      </c>
      <c r="K509" s="20">
        <v>269.685</v>
      </c>
      <c r="L509" s="22">
        <v>464.685</v>
      </c>
      <c r="M509" s="23"/>
      <c r="N509" s="17">
        <v>4000</v>
      </c>
      <c r="O509" s="17">
        <v>4200</v>
      </c>
      <c r="P509" s="17">
        <v>4210</v>
      </c>
      <c r="Q509" s="15">
        <v>4215</v>
      </c>
      <c r="R509" s="24" t="s">
        <v>58</v>
      </c>
      <c r="S509" s="24" t="s">
        <v>213</v>
      </c>
      <c r="T509" s="24" t="s">
        <v>620</v>
      </c>
      <c r="U509" s="31" t="s">
        <v>63</v>
      </c>
      <c r="V509" s="31">
        <v>7821</v>
      </c>
      <c r="W509" s="32"/>
      <c r="X509" s="32" t="s">
        <v>68</v>
      </c>
      <c r="Y509" s="13" t="s">
        <v>69</v>
      </c>
      <c r="Z509" s="25" t="s">
        <v>530</v>
      </c>
    </row>
    <row r="510" spans="1:26" hidden="1" x14ac:dyDescent="0.35">
      <c r="A510" s="14">
        <v>4000</v>
      </c>
      <c r="B510" s="15">
        <v>4215</v>
      </c>
      <c r="C510" s="28" t="s">
        <v>550</v>
      </c>
      <c r="D510" s="16" t="s">
        <v>550</v>
      </c>
      <c r="E510" s="17" t="s">
        <v>57</v>
      </c>
      <c r="F510" s="18"/>
      <c r="G510" s="18"/>
      <c r="H510" s="19">
        <v>1154</v>
      </c>
      <c r="I510" s="20">
        <v>12075</v>
      </c>
      <c r="J510" s="20">
        <v>0</v>
      </c>
      <c r="K510" s="20">
        <v>17898.54</v>
      </c>
      <c r="L510" s="22">
        <v>29973.54</v>
      </c>
      <c r="M510" s="23"/>
      <c r="N510" s="17">
        <v>4000</v>
      </c>
      <c r="O510" s="17">
        <v>4200</v>
      </c>
      <c r="P510" s="17">
        <v>4210</v>
      </c>
      <c r="Q510" s="15">
        <v>4215</v>
      </c>
      <c r="R510" s="24" t="s">
        <v>58</v>
      </c>
      <c r="S510" s="24" t="s">
        <v>213</v>
      </c>
      <c r="T510" s="24" t="s">
        <v>620</v>
      </c>
      <c r="U510" s="31" t="s">
        <v>263</v>
      </c>
      <c r="V510" s="31">
        <v>7950</v>
      </c>
      <c r="W510" s="32"/>
      <c r="X510" s="32" t="s">
        <v>68</v>
      </c>
      <c r="Y510" s="13" t="s">
        <v>69</v>
      </c>
      <c r="Z510" s="25" t="s">
        <v>530</v>
      </c>
    </row>
    <row r="511" spans="1:26" hidden="1" x14ac:dyDescent="0.35">
      <c r="A511" s="14">
        <v>4000</v>
      </c>
      <c r="B511" s="15">
        <v>4215</v>
      </c>
      <c r="C511" s="28" t="s">
        <v>304</v>
      </c>
      <c r="D511" s="16" t="s">
        <v>305</v>
      </c>
      <c r="E511" s="17" t="s">
        <v>50</v>
      </c>
      <c r="F511" s="18">
        <v>1</v>
      </c>
      <c r="G511" s="18"/>
      <c r="H511" s="19">
        <v>250</v>
      </c>
      <c r="I511" s="20">
        <v>0</v>
      </c>
      <c r="J511" s="20">
        <v>5910.3</v>
      </c>
      <c r="K511" s="20">
        <v>3372.5</v>
      </c>
      <c r="L511" s="22">
        <v>9282.7999999999993</v>
      </c>
      <c r="M511" s="23"/>
      <c r="N511" s="17">
        <v>4000</v>
      </c>
      <c r="O511" s="17">
        <v>4200</v>
      </c>
      <c r="P511" s="17">
        <v>4210</v>
      </c>
      <c r="Q511" s="15">
        <v>4215</v>
      </c>
      <c r="R511" s="24" t="s">
        <v>58</v>
      </c>
      <c r="S511" s="24">
        <v>7200</v>
      </c>
      <c r="T511" s="24" t="s">
        <v>619</v>
      </c>
      <c r="U511" s="31" t="s">
        <v>306</v>
      </c>
      <c r="V511" s="31">
        <v>7134</v>
      </c>
      <c r="W511" s="32"/>
      <c r="X511" s="32" t="s">
        <v>68</v>
      </c>
      <c r="Y511" s="13" t="s">
        <v>69</v>
      </c>
      <c r="Z511" s="25" t="s">
        <v>530</v>
      </c>
    </row>
    <row r="512" spans="1:26" hidden="1" x14ac:dyDescent="0.35">
      <c r="A512" s="14">
        <v>4000</v>
      </c>
      <c r="B512" s="15">
        <v>4215</v>
      </c>
      <c r="C512" s="28" t="s">
        <v>551</v>
      </c>
      <c r="D512" s="16" t="s">
        <v>551</v>
      </c>
      <c r="E512" s="17" t="s">
        <v>50</v>
      </c>
      <c r="F512" s="18">
        <v>6</v>
      </c>
      <c r="G512" s="18"/>
      <c r="H512" s="19">
        <v>6</v>
      </c>
      <c r="I512" s="20">
        <v>0</v>
      </c>
      <c r="J512" s="20">
        <v>810</v>
      </c>
      <c r="K512" s="20">
        <v>80.94</v>
      </c>
      <c r="L512" s="22">
        <v>890.94</v>
      </c>
      <c r="M512" s="23"/>
      <c r="N512" s="17">
        <v>4000</v>
      </c>
      <c r="O512" s="17">
        <v>4200</v>
      </c>
      <c r="P512" s="17">
        <v>4210</v>
      </c>
      <c r="Q512" s="15">
        <v>4215</v>
      </c>
      <c r="R512" s="24" t="s">
        <v>58</v>
      </c>
      <c r="S512" s="24">
        <v>7200</v>
      </c>
      <c r="T512" s="24" t="s">
        <v>619</v>
      </c>
      <c r="U512" s="31" t="s">
        <v>310</v>
      </c>
      <c r="V512" s="31">
        <v>7710</v>
      </c>
      <c r="W512" s="32"/>
      <c r="X512" s="32" t="s">
        <v>68</v>
      </c>
      <c r="Y512" s="13" t="s">
        <v>69</v>
      </c>
      <c r="Z512" s="25" t="s">
        <v>530</v>
      </c>
    </row>
    <row r="513" spans="1:26" hidden="1" x14ac:dyDescent="0.35">
      <c r="A513" s="14">
        <v>4000</v>
      </c>
      <c r="B513" s="15">
        <v>4215</v>
      </c>
      <c r="C513" s="28" t="s">
        <v>552</v>
      </c>
      <c r="D513" s="16" t="s">
        <v>552</v>
      </c>
      <c r="E513" s="17" t="s">
        <v>50</v>
      </c>
      <c r="F513" s="18">
        <v>15</v>
      </c>
      <c r="G513" s="18"/>
      <c r="H513" s="19">
        <v>15</v>
      </c>
      <c r="I513" s="20">
        <v>0</v>
      </c>
      <c r="J513" s="20">
        <v>2025</v>
      </c>
      <c r="K513" s="20">
        <v>202.35</v>
      </c>
      <c r="L513" s="22">
        <v>2227.35</v>
      </c>
      <c r="M513" s="23"/>
      <c r="N513" s="17">
        <v>4000</v>
      </c>
      <c r="O513" s="17">
        <v>4200</v>
      </c>
      <c r="P513" s="17">
        <v>4210</v>
      </c>
      <c r="Q513" s="15">
        <v>4215</v>
      </c>
      <c r="R513" s="24" t="s">
        <v>58</v>
      </c>
      <c r="S513" s="24">
        <v>7200</v>
      </c>
      <c r="T513" s="24" t="s">
        <v>619</v>
      </c>
      <c r="U513" s="31" t="s">
        <v>323</v>
      </c>
      <c r="V513" s="31">
        <v>7112</v>
      </c>
      <c r="W513" s="32"/>
      <c r="X513" s="32" t="s">
        <v>68</v>
      </c>
      <c r="Y513" s="13" t="s">
        <v>69</v>
      </c>
      <c r="Z513" s="25" t="s">
        <v>530</v>
      </c>
    </row>
    <row r="514" spans="1:26" hidden="1" x14ac:dyDescent="0.35">
      <c r="A514" s="14">
        <v>4000</v>
      </c>
      <c r="B514" s="15">
        <v>4215</v>
      </c>
      <c r="C514" s="28" t="s">
        <v>321</v>
      </c>
      <c r="D514" s="16" t="s">
        <v>321</v>
      </c>
      <c r="E514" s="17" t="s">
        <v>50</v>
      </c>
      <c r="F514" s="18">
        <v>6</v>
      </c>
      <c r="G514" s="18"/>
      <c r="H514" s="19">
        <v>6</v>
      </c>
      <c r="I514" s="20">
        <v>0</v>
      </c>
      <c r="J514" s="20">
        <v>1080</v>
      </c>
      <c r="K514" s="20">
        <v>80.94</v>
      </c>
      <c r="L514" s="22">
        <v>1160.94</v>
      </c>
      <c r="M514" s="23"/>
      <c r="N514" s="17">
        <v>4000</v>
      </c>
      <c r="O514" s="17">
        <v>4200</v>
      </c>
      <c r="P514" s="17">
        <v>4210</v>
      </c>
      <c r="Q514" s="15">
        <v>4215</v>
      </c>
      <c r="R514" s="24" t="s">
        <v>58</v>
      </c>
      <c r="S514" s="24">
        <v>7200</v>
      </c>
      <c r="T514" s="24" t="s">
        <v>619</v>
      </c>
      <c r="U514" s="31" t="s">
        <v>310</v>
      </c>
      <c r="V514" s="31">
        <v>7710</v>
      </c>
      <c r="W514" s="32"/>
      <c r="X514" s="32" t="s">
        <v>68</v>
      </c>
      <c r="Y514" s="13" t="s">
        <v>69</v>
      </c>
      <c r="Z514" s="25" t="s">
        <v>530</v>
      </c>
    </row>
    <row r="515" spans="1:26" hidden="1" x14ac:dyDescent="0.35">
      <c r="A515" s="14">
        <v>4000</v>
      </c>
      <c r="B515" s="14">
        <v>4215</v>
      </c>
      <c r="C515" s="28" t="s">
        <v>322</v>
      </c>
      <c r="D515" s="16" t="s">
        <v>322</v>
      </c>
      <c r="E515" s="17" t="s">
        <v>50</v>
      </c>
      <c r="F515" s="18"/>
      <c r="G515" s="18"/>
      <c r="H515" s="41">
        <v>180</v>
      </c>
      <c r="I515" s="20">
        <v>18000</v>
      </c>
      <c r="J515" s="20">
        <v>0</v>
      </c>
      <c r="K515" s="20">
        <v>2428.1999999999998</v>
      </c>
      <c r="L515" s="22">
        <v>20428.2</v>
      </c>
      <c r="M515" s="42"/>
      <c r="N515" s="40">
        <v>4000</v>
      </c>
      <c r="O515" s="43">
        <v>4200</v>
      </c>
      <c r="P515" s="43">
        <v>4210</v>
      </c>
      <c r="Q515" s="40">
        <v>4215</v>
      </c>
      <c r="R515" s="44" t="s">
        <v>58</v>
      </c>
      <c r="S515" s="24">
        <v>7200</v>
      </c>
      <c r="T515" s="24" t="s">
        <v>619</v>
      </c>
      <c r="U515" s="45" t="s">
        <v>323</v>
      </c>
      <c r="V515" s="45">
        <v>7112</v>
      </c>
      <c r="W515" s="32"/>
      <c r="X515" s="32" t="s">
        <v>68</v>
      </c>
      <c r="Y515" s="13" t="s">
        <v>69</v>
      </c>
      <c r="Z515" s="25" t="s">
        <v>530</v>
      </c>
    </row>
    <row r="516" spans="1:26" hidden="1" x14ac:dyDescent="0.35">
      <c r="A516" s="14">
        <v>4000</v>
      </c>
      <c r="B516" s="14">
        <v>4215</v>
      </c>
      <c r="C516" s="28" t="s">
        <v>553</v>
      </c>
      <c r="D516" s="16" t="s">
        <v>553</v>
      </c>
      <c r="E516" s="17" t="s">
        <v>50</v>
      </c>
      <c r="F516" s="18"/>
      <c r="G516" s="18"/>
      <c r="H516" s="41">
        <v>240</v>
      </c>
      <c r="I516" s="20">
        <v>24000</v>
      </c>
      <c r="J516" s="20">
        <v>0</v>
      </c>
      <c r="K516" s="20">
        <v>3237.6</v>
      </c>
      <c r="L516" s="22">
        <v>27237.599999999999</v>
      </c>
      <c r="M516" s="42"/>
      <c r="N516" s="40">
        <v>4000</v>
      </c>
      <c r="O516" s="43">
        <v>4200</v>
      </c>
      <c r="P516" s="43">
        <v>4210</v>
      </c>
      <c r="Q516" s="40">
        <v>4215</v>
      </c>
      <c r="R516" s="44" t="s">
        <v>58</v>
      </c>
      <c r="S516" s="24">
        <v>7200</v>
      </c>
      <c r="T516" s="24" t="s">
        <v>619</v>
      </c>
      <c r="U516" s="45" t="s">
        <v>323</v>
      </c>
      <c r="V516" s="45">
        <v>7112</v>
      </c>
      <c r="W516" s="32"/>
      <c r="X516" s="32" t="s">
        <v>68</v>
      </c>
      <c r="Y516" s="13" t="s">
        <v>69</v>
      </c>
      <c r="Z516" s="25" t="s">
        <v>530</v>
      </c>
    </row>
    <row r="517" spans="1:26" hidden="1" x14ac:dyDescent="0.35">
      <c r="A517" s="14">
        <v>4000</v>
      </c>
      <c r="B517" s="15">
        <v>4215</v>
      </c>
      <c r="C517" s="28" t="s">
        <v>328</v>
      </c>
      <c r="D517" s="16" t="s">
        <v>328</v>
      </c>
      <c r="E517" s="17" t="s">
        <v>50</v>
      </c>
      <c r="F517" s="18">
        <v>2</v>
      </c>
      <c r="G517" s="18"/>
      <c r="H517" s="19">
        <v>90</v>
      </c>
      <c r="I517" s="20">
        <v>0</v>
      </c>
      <c r="J517" s="20">
        <v>1551.6</v>
      </c>
      <c r="K517" s="20">
        <v>1214.0999999999999</v>
      </c>
      <c r="L517" s="22">
        <v>2765.7</v>
      </c>
      <c r="M517" s="23"/>
      <c r="N517" s="17">
        <v>4000</v>
      </c>
      <c r="O517" s="17">
        <v>4200</v>
      </c>
      <c r="P517" s="17">
        <v>4210</v>
      </c>
      <c r="Q517" s="15">
        <v>4215</v>
      </c>
      <c r="R517" s="24" t="s">
        <v>58</v>
      </c>
      <c r="S517" s="24">
        <v>7200</v>
      </c>
      <c r="T517" s="24" t="s">
        <v>619</v>
      </c>
      <c r="U517" s="31" t="s">
        <v>59</v>
      </c>
      <c r="V517" s="31">
        <v>7260</v>
      </c>
      <c r="W517" s="32"/>
      <c r="X517" s="32" t="s">
        <v>68</v>
      </c>
      <c r="Y517" s="13" t="s">
        <v>69</v>
      </c>
      <c r="Z517" s="25" t="s">
        <v>530</v>
      </c>
    </row>
    <row r="518" spans="1:26" hidden="1" x14ac:dyDescent="0.35">
      <c r="A518" s="46">
        <v>4000</v>
      </c>
      <c r="B518" s="33">
        <v>4215</v>
      </c>
      <c r="C518" s="34" t="s">
        <v>354</v>
      </c>
      <c r="D518" s="34" t="s">
        <v>357</v>
      </c>
      <c r="E518" s="33" t="s">
        <v>50</v>
      </c>
      <c r="F518" s="26"/>
      <c r="G518" s="26"/>
      <c r="H518" s="19">
        <v>105</v>
      </c>
      <c r="I518" s="20">
        <v>0</v>
      </c>
      <c r="J518" s="20">
        <v>700</v>
      </c>
      <c r="K518" s="21">
        <v>1416.45</v>
      </c>
      <c r="L518" s="22">
        <v>2116.4499999999998</v>
      </c>
      <c r="M518" s="23"/>
      <c r="N518" s="17">
        <v>4000</v>
      </c>
      <c r="O518" s="17">
        <v>4200</v>
      </c>
      <c r="P518" s="17">
        <v>4210</v>
      </c>
      <c r="Q518" s="14">
        <v>4215</v>
      </c>
      <c r="R518" s="24" t="s">
        <v>340</v>
      </c>
      <c r="S518" s="24" t="s">
        <v>341</v>
      </c>
      <c r="T518" s="24" t="s">
        <v>621</v>
      </c>
      <c r="U518" s="31" t="s">
        <v>342</v>
      </c>
      <c r="V518" s="31">
        <v>8610</v>
      </c>
      <c r="W518" s="13"/>
      <c r="X518" s="13" t="s">
        <v>68</v>
      </c>
      <c r="Y518" s="13" t="s">
        <v>69</v>
      </c>
      <c r="Z518" s="13" t="s">
        <v>530</v>
      </c>
    </row>
    <row r="519" spans="1:26" hidden="1" x14ac:dyDescent="0.35">
      <c r="A519" s="46">
        <v>4000</v>
      </c>
      <c r="B519" s="33">
        <v>4215</v>
      </c>
      <c r="C519" s="34" t="s">
        <v>358</v>
      </c>
      <c r="D519" s="34" t="s">
        <v>359</v>
      </c>
      <c r="E519" s="33" t="s">
        <v>50</v>
      </c>
      <c r="F519" s="18">
        <v>10</v>
      </c>
      <c r="G519" s="18"/>
      <c r="H519" s="19">
        <v>50</v>
      </c>
      <c r="I519" s="20">
        <v>0</v>
      </c>
      <c r="J519" s="20">
        <v>800</v>
      </c>
      <c r="K519" s="21">
        <v>674.5</v>
      </c>
      <c r="L519" s="22">
        <v>1474.5</v>
      </c>
      <c r="M519" s="23"/>
      <c r="N519" s="17">
        <v>4000</v>
      </c>
      <c r="O519" s="17">
        <v>4200</v>
      </c>
      <c r="P519" s="17">
        <v>4210</v>
      </c>
      <c r="Q519" s="14">
        <v>4215</v>
      </c>
      <c r="R519" s="24" t="s">
        <v>340</v>
      </c>
      <c r="S519" s="24" t="s">
        <v>341</v>
      </c>
      <c r="T519" s="24" t="s">
        <v>621</v>
      </c>
      <c r="U519" s="31" t="s">
        <v>342</v>
      </c>
      <c r="V519" s="31">
        <v>8610</v>
      </c>
      <c r="W519" s="13"/>
      <c r="X519" s="13" t="s">
        <v>68</v>
      </c>
      <c r="Y519" s="13" t="s">
        <v>69</v>
      </c>
      <c r="Z519" s="13" t="s">
        <v>530</v>
      </c>
    </row>
    <row r="520" spans="1:26" hidden="1" x14ac:dyDescent="0.35">
      <c r="A520" s="14">
        <v>4000</v>
      </c>
      <c r="B520" s="15">
        <v>4217</v>
      </c>
      <c r="C520" s="28" t="s">
        <v>34</v>
      </c>
      <c r="D520" s="16" t="s">
        <v>554</v>
      </c>
      <c r="E520" s="17" t="s">
        <v>25</v>
      </c>
      <c r="F520" s="18">
        <v>4661</v>
      </c>
      <c r="G520" s="36">
        <v>0.68</v>
      </c>
      <c r="H520" s="19">
        <v>9322</v>
      </c>
      <c r="I520" s="20">
        <v>0</v>
      </c>
      <c r="J520" s="20">
        <v>0</v>
      </c>
      <c r="K520" s="21">
        <f t="shared" ref="K520:K525" si="22">+M520*F520</f>
        <v>233050</v>
      </c>
      <c r="L520" s="22">
        <f t="shared" ref="L520:L525" si="23">+SUM(I520:K520)</f>
        <v>233050</v>
      </c>
      <c r="M520" s="23">
        <v>50</v>
      </c>
      <c r="N520" s="17">
        <v>4000</v>
      </c>
      <c r="O520" s="17">
        <v>4200</v>
      </c>
      <c r="P520" s="17">
        <v>4210</v>
      </c>
      <c r="Q520" s="15">
        <v>4217</v>
      </c>
      <c r="R520" s="24" t="s">
        <v>27</v>
      </c>
      <c r="S520" s="24" t="s">
        <v>31</v>
      </c>
      <c r="T520" s="24" t="s">
        <v>66</v>
      </c>
      <c r="U520" s="24" t="s">
        <v>32</v>
      </c>
      <c r="V520" s="24">
        <v>1420</v>
      </c>
      <c r="W520" s="13"/>
      <c r="X520" s="32" t="s">
        <v>68</v>
      </c>
      <c r="Y520" s="13" t="s">
        <v>69</v>
      </c>
      <c r="Z520" s="13" t="s">
        <v>555</v>
      </c>
    </row>
    <row r="521" spans="1:26" hidden="1" x14ac:dyDescent="0.35">
      <c r="A521" s="14">
        <v>4000</v>
      </c>
      <c r="B521" s="15">
        <v>4217</v>
      </c>
      <c r="C521" s="28" t="s">
        <v>34</v>
      </c>
      <c r="D521" s="16" t="s">
        <v>556</v>
      </c>
      <c r="E521" s="17" t="s">
        <v>25</v>
      </c>
      <c r="F521" s="18">
        <v>3277</v>
      </c>
      <c r="G521" s="36">
        <v>0.68</v>
      </c>
      <c r="H521" s="19">
        <v>6554</v>
      </c>
      <c r="I521" s="20">
        <v>0</v>
      </c>
      <c r="J521" s="20">
        <v>0</v>
      </c>
      <c r="K521" s="21">
        <f t="shared" si="22"/>
        <v>163850</v>
      </c>
      <c r="L521" s="22">
        <f t="shared" si="23"/>
        <v>163850</v>
      </c>
      <c r="M521" s="23">
        <v>50</v>
      </c>
      <c r="N521" s="17">
        <v>4000</v>
      </c>
      <c r="O521" s="17">
        <v>4200</v>
      </c>
      <c r="P521" s="17">
        <v>4210</v>
      </c>
      <c r="Q521" s="15">
        <v>4217</v>
      </c>
      <c r="R521" s="24" t="s">
        <v>27</v>
      </c>
      <c r="S521" s="24" t="s">
        <v>31</v>
      </c>
      <c r="T521" s="24" t="s">
        <v>66</v>
      </c>
      <c r="U521" s="24" t="s">
        <v>32</v>
      </c>
      <c r="V521" s="24">
        <v>1420</v>
      </c>
      <c r="W521" s="13"/>
      <c r="X521" s="32" t="s">
        <v>68</v>
      </c>
      <c r="Y521" s="13" t="s">
        <v>69</v>
      </c>
      <c r="Z521" s="13" t="s">
        <v>555</v>
      </c>
    </row>
    <row r="522" spans="1:26" hidden="1" x14ac:dyDescent="0.35">
      <c r="A522" s="14">
        <v>4000</v>
      </c>
      <c r="B522" s="15">
        <v>4217</v>
      </c>
      <c r="C522" s="28" t="s">
        <v>34</v>
      </c>
      <c r="D522" s="16" t="s">
        <v>557</v>
      </c>
      <c r="E522" s="17" t="s">
        <v>25</v>
      </c>
      <c r="F522" s="18">
        <v>468</v>
      </c>
      <c r="G522" s="36">
        <v>0.68</v>
      </c>
      <c r="H522" s="19">
        <v>936</v>
      </c>
      <c r="I522" s="20">
        <v>0</v>
      </c>
      <c r="J522" s="20">
        <v>0</v>
      </c>
      <c r="K522" s="21">
        <f t="shared" si="22"/>
        <v>23400</v>
      </c>
      <c r="L522" s="22">
        <f t="shared" si="23"/>
        <v>23400</v>
      </c>
      <c r="M522" s="23">
        <v>50</v>
      </c>
      <c r="N522" s="17">
        <v>4000</v>
      </c>
      <c r="O522" s="17">
        <v>4200</v>
      </c>
      <c r="P522" s="17">
        <v>4210</v>
      </c>
      <c r="Q522" s="15">
        <v>4217</v>
      </c>
      <c r="R522" s="24" t="s">
        <v>27</v>
      </c>
      <c r="S522" s="24" t="s">
        <v>31</v>
      </c>
      <c r="T522" s="24" t="s">
        <v>66</v>
      </c>
      <c r="U522" s="24" t="s">
        <v>32</v>
      </c>
      <c r="V522" s="24">
        <v>1420</v>
      </c>
      <c r="W522" s="13"/>
      <c r="X522" s="32" t="s">
        <v>68</v>
      </c>
      <c r="Y522" s="13" t="s">
        <v>69</v>
      </c>
      <c r="Z522" s="13" t="s">
        <v>555</v>
      </c>
    </row>
    <row r="523" spans="1:26" hidden="1" x14ac:dyDescent="0.35">
      <c r="A523" s="14">
        <v>4000</v>
      </c>
      <c r="B523" s="15">
        <v>4217</v>
      </c>
      <c r="C523" s="28" t="s">
        <v>34</v>
      </c>
      <c r="D523" s="16" t="s">
        <v>558</v>
      </c>
      <c r="E523" s="17" t="s">
        <v>25</v>
      </c>
      <c r="F523" s="18">
        <v>1131</v>
      </c>
      <c r="G523" s="36">
        <v>0.68</v>
      </c>
      <c r="H523" s="19">
        <v>2262</v>
      </c>
      <c r="I523" s="20">
        <v>0</v>
      </c>
      <c r="J523" s="20">
        <v>0</v>
      </c>
      <c r="K523" s="21">
        <f t="shared" si="22"/>
        <v>56550</v>
      </c>
      <c r="L523" s="22">
        <f t="shared" si="23"/>
        <v>56550</v>
      </c>
      <c r="M523" s="23">
        <v>50</v>
      </c>
      <c r="N523" s="17">
        <v>4000</v>
      </c>
      <c r="O523" s="17">
        <v>4200</v>
      </c>
      <c r="P523" s="17">
        <v>4210</v>
      </c>
      <c r="Q523" s="15">
        <v>4217</v>
      </c>
      <c r="R523" s="24" t="s">
        <v>27</v>
      </c>
      <c r="S523" s="24" t="s">
        <v>31</v>
      </c>
      <c r="T523" s="24" t="s">
        <v>66</v>
      </c>
      <c r="U523" s="24" t="s">
        <v>32</v>
      </c>
      <c r="V523" s="24">
        <v>1420</v>
      </c>
      <c r="W523" s="13"/>
      <c r="X523" s="32" t="s">
        <v>68</v>
      </c>
      <c r="Y523" s="13" t="s">
        <v>69</v>
      </c>
      <c r="Z523" s="13" t="s">
        <v>555</v>
      </c>
    </row>
    <row r="524" spans="1:26" hidden="1" x14ac:dyDescent="0.35">
      <c r="A524" s="14">
        <v>4000</v>
      </c>
      <c r="B524" s="15">
        <v>4217</v>
      </c>
      <c r="C524" s="28" t="s">
        <v>34</v>
      </c>
      <c r="D524" s="16" t="s">
        <v>66</v>
      </c>
      <c r="E524" s="17" t="s">
        <v>25</v>
      </c>
      <c r="F524" s="18">
        <v>7610</v>
      </c>
      <c r="G524" s="36">
        <v>0.68</v>
      </c>
      <c r="H524" s="19">
        <v>15220</v>
      </c>
      <c r="I524" s="20">
        <v>0</v>
      </c>
      <c r="J524" s="20">
        <v>0</v>
      </c>
      <c r="K524" s="21">
        <f t="shared" si="22"/>
        <v>380500</v>
      </c>
      <c r="L524" s="22">
        <f t="shared" si="23"/>
        <v>380500</v>
      </c>
      <c r="M524" s="23">
        <v>50</v>
      </c>
      <c r="N524" s="17">
        <v>4000</v>
      </c>
      <c r="O524" s="17">
        <v>4200</v>
      </c>
      <c r="P524" s="17">
        <v>4210</v>
      </c>
      <c r="Q524" s="15">
        <v>4217</v>
      </c>
      <c r="R524" s="24" t="s">
        <v>27</v>
      </c>
      <c r="S524" s="24" t="s">
        <v>31</v>
      </c>
      <c r="T524" s="24" t="s">
        <v>66</v>
      </c>
      <c r="U524" s="24" t="s">
        <v>32</v>
      </c>
      <c r="V524" s="24">
        <v>1420</v>
      </c>
      <c r="W524" s="13"/>
      <c r="X524" s="32" t="s">
        <v>68</v>
      </c>
      <c r="Y524" s="13" t="s">
        <v>69</v>
      </c>
      <c r="Z524" s="13" t="s">
        <v>555</v>
      </c>
    </row>
    <row r="525" spans="1:26" hidden="1" x14ac:dyDescent="0.35">
      <c r="A525" s="14">
        <v>4000</v>
      </c>
      <c r="B525" s="15">
        <v>4217</v>
      </c>
      <c r="C525" s="28" t="s">
        <v>34</v>
      </c>
      <c r="D525" s="16" t="s">
        <v>559</v>
      </c>
      <c r="E525" s="17" t="s">
        <v>25</v>
      </c>
      <c r="F525" s="18">
        <v>99681</v>
      </c>
      <c r="G525" s="36">
        <v>0.68</v>
      </c>
      <c r="H525" s="19">
        <v>119617.2</v>
      </c>
      <c r="I525" s="20">
        <v>0</v>
      </c>
      <c r="J525" s="20">
        <v>0</v>
      </c>
      <c r="K525" s="21">
        <f t="shared" si="22"/>
        <v>4984050</v>
      </c>
      <c r="L525" s="22">
        <f t="shared" si="23"/>
        <v>4984050</v>
      </c>
      <c r="M525" s="23">
        <v>50</v>
      </c>
      <c r="N525" s="17">
        <v>4000</v>
      </c>
      <c r="O525" s="17">
        <v>4200</v>
      </c>
      <c r="P525" s="17">
        <v>4210</v>
      </c>
      <c r="Q525" s="15">
        <v>4217</v>
      </c>
      <c r="R525" s="24" t="s">
        <v>27</v>
      </c>
      <c r="S525" s="24" t="s">
        <v>31</v>
      </c>
      <c r="T525" s="24" t="s">
        <v>66</v>
      </c>
      <c r="U525" s="24" t="s">
        <v>32</v>
      </c>
      <c r="V525" s="24">
        <v>1420</v>
      </c>
      <c r="W525" s="13"/>
      <c r="X525" s="32" t="s">
        <v>68</v>
      </c>
      <c r="Y525" s="13" t="s">
        <v>69</v>
      </c>
      <c r="Z525" s="13" t="s">
        <v>555</v>
      </c>
    </row>
    <row r="526" spans="1:26" hidden="1" x14ac:dyDescent="0.35">
      <c r="A526" s="14">
        <v>4000</v>
      </c>
      <c r="B526" s="15">
        <v>4217</v>
      </c>
      <c r="C526" s="28" t="s">
        <v>33</v>
      </c>
      <c r="D526" s="16" t="s">
        <v>74</v>
      </c>
      <c r="E526" s="17" t="s">
        <v>25</v>
      </c>
      <c r="F526" s="18">
        <v>8880</v>
      </c>
      <c r="G526" s="36">
        <v>0.24</v>
      </c>
      <c r="H526" s="19">
        <f t="shared" ref="H526:H531" si="24">+F526*G526</f>
        <v>2131.1999999999998</v>
      </c>
      <c r="I526" s="20">
        <v>0</v>
      </c>
      <c r="J526" s="20">
        <v>0</v>
      </c>
      <c r="K526" s="21">
        <f t="shared" ref="K526:K535" si="25">+M526*F526</f>
        <v>88800</v>
      </c>
      <c r="L526" s="22">
        <f t="shared" ref="L526:L531" si="26">SUM(I526:K526)</f>
        <v>88800</v>
      </c>
      <c r="M526" s="23">
        <v>10</v>
      </c>
      <c r="N526" s="17">
        <v>4000</v>
      </c>
      <c r="O526" s="17">
        <v>4200</v>
      </c>
      <c r="P526" s="17">
        <v>4210</v>
      </c>
      <c r="Q526" s="15">
        <v>4217</v>
      </c>
      <c r="R526" s="24" t="s">
        <v>27</v>
      </c>
      <c r="S526" s="24" t="s">
        <v>28</v>
      </c>
      <c r="T526" s="24" t="s">
        <v>29</v>
      </c>
      <c r="U526" s="24" t="s">
        <v>30</v>
      </c>
      <c r="V526" s="24">
        <v>1313</v>
      </c>
      <c r="W526" s="13"/>
      <c r="X526" s="32" t="s">
        <v>68</v>
      </c>
      <c r="Y526" s="13" t="s">
        <v>69</v>
      </c>
      <c r="Z526" s="13" t="s">
        <v>555</v>
      </c>
    </row>
    <row r="527" spans="1:26" hidden="1" x14ac:dyDescent="0.35">
      <c r="A527" s="14">
        <v>4000</v>
      </c>
      <c r="B527" s="15">
        <v>4217</v>
      </c>
      <c r="C527" s="28" t="s">
        <v>33</v>
      </c>
      <c r="D527" s="16" t="s">
        <v>560</v>
      </c>
      <c r="E527" s="17" t="s">
        <v>25</v>
      </c>
      <c r="F527" s="18">
        <v>86</v>
      </c>
      <c r="G527" s="36">
        <v>0.24</v>
      </c>
      <c r="H527" s="19">
        <f t="shared" si="24"/>
        <v>20.64</v>
      </c>
      <c r="I527" s="20">
        <v>0</v>
      </c>
      <c r="J527" s="20">
        <v>0</v>
      </c>
      <c r="K527" s="21">
        <f t="shared" si="25"/>
        <v>860</v>
      </c>
      <c r="L527" s="22">
        <f t="shared" si="26"/>
        <v>860</v>
      </c>
      <c r="M527" s="23">
        <v>10</v>
      </c>
      <c r="N527" s="17">
        <v>4000</v>
      </c>
      <c r="O527" s="17">
        <v>4200</v>
      </c>
      <c r="P527" s="17">
        <v>4210</v>
      </c>
      <c r="Q527" s="15">
        <v>4217</v>
      </c>
      <c r="R527" s="24" t="s">
        <v>27</v>
      </c>
      <c r="S527" s="24" t="s">
        <v>28</v>
      </c>
      <c r="T527" s="24" t="s">
        <v>29</v>
      </c>
      <c r="U527" s="24" t="s">
        <v>30</v>
      </c>
      <c r="V527" s="24">
        <v>1313</v>
      </c>
      <c r="W527" s="13"/>
      <c r="X527" s="32" t="s">
        <v>68</v>
      </c>
      <c r="Y527" s="13" t="s">
        <v>69</v>
      </c>
      <c r="Z527" s="13" t="s">
        <v>555</v>
      </c>
    </row>
    <row r="528" spans="1:26" hidden="1" x14ac:dyDescent="0.35">
      <c r="A528" s="14">
        <v>4000</v>
      </c>
      <c r="B528" s="15">
        <v>4217</v>
      </c>
      <c r="C528" s="28" t="s">
        <v>33</v>
      </c>
      <c r="D528" s="16" t="s">
        <v>561</v>
      </c>
      <c r="E528" s="17" t="s">
        <v>25</v>
      </c>
      <c r="F528" s="18">
        <v>323</v>
      </c>
      <c r="G528" s="36">
        <v>0.24</v>
      </c>
      <c r="H528" s="19">
        <f t="shared" si="24"/>
        <v>77.52</v>
      </c>
      <c r="I528" s="20">
        <v>0</v>
      </c>
      <c r="J528" s="20">
        <v>0</v>
      </c>
      <c r="K528" s="21">
        <f t="shared" si="25"/>
        <v>3230</v>
      </c>
      <c r="L528" s="22">
        <f t="shared" si="26"/>
        <v>3230</v>
      </c>
      <c r="M528" s="23">
        <v>10</v>
      </c>
      <c r="N528" s="17">
        <v>4000</v>
      </c>
      <c r="O528" s="17">
        <v>4200</v>
      </c>
      <c r="P528" s="17">
        <v>4210</v>
      </c>
      <c r="Q528" s="15">
        <v>4217</v>
      </c>
      <c r="R528" s="24" t="s">
        <v>27</v>
      </c>
      <c r="S528" s="24" t="s">
        <v>28</v>
      </c>
      <c r="T528" s="24" t="s">
        <v>29</v>
      </c>
      <c r="U528" s="24" t="s">
        <v>30</v>
      </c>
      <c r="V528" s="24">
        <v>1313</v>
      </c>
      <c r="W528" s="13"/>
      <c r="X528" s="32" t="s">
        <v>68</v>
      </c>
      <c r="Y528" s="13" t="s">
        <v>69</v>
      </c>
      <c r="Z528" s="13" t="s">
        <v>555</v>
      </c>
    </row>
    <row r="529" spans="1:26" hidden="1" x14ac:dyDescent="0.35">
      <c r="A529" s="14">
        <v>4000</v>
      </c>
      <c r="B529" s="15">
        <v>4217</v>
      </c>
      <c r="C529" s="28" t="s">
        <v>33</v>
      </c>
      <c r="D529" s="16" t="s">
        <v>562</v>
      </c>
      <c r="E529" s="17" t="s">
        <v>25</v>
      </c>
      <c r="F529" s="18">
        <v>621</v>
      </c>
      <c r="G529" s="36">
        <v>0.24</v>
      </c>
      <c r="H529" s="19">
        <f t="shared" si="24"/>
        <v>149.04</v>
      </c>
      <c r="I529" s="20">
        <v>0</v>
      </c>
      <c r="J529" s="20">
        <v>0</v>
      </c>
      <c r="K529" s="21">
        <f t="shared" si="25"/>
        <v>6210</v>
      </c>
      <c r="L529" s="22">
        <f t="shared" si="26"/>
        <v>6210</v>
      </c>
      <c r="M529" s="23">
        <v>10</v>
      </c>
      <c r="N529" s="17">
        <v>4000</v>
      </c>
      <c r="O529" s="17">
        <v>4200</v>
      </c>
      <c r="P529" s="17">
        <v>4210</v>
      </c>
      <c r="Q529" s="15">
        <v>4217</v>
      </c>
      <c r="R529" s="24" t="s">
        <v>27</v>
      </c>
      <c r="S529" s="24" t="s">
        <v>28</v>
      </c>
      <c r="T529" s="24" t="s">
        <v>29</v>
      </c>
      <c r="U529" s="24" t="s">
        <v>30</v>
      </c>
      <c r="V529" s="24">
        <v>1313</v>
      </c>
      <c r="W529" s="13"/>
      <c r="X529" s="32" t="s">
        <v>68</v>
      </c>
      <c r="Y529" s="13" t="s">
        <v>69</v>
      </c>
      <c r="Z529" s="13" t="s">
        <v>555</v>
      </c>
    </row>
    <row r="530" spans="1:26" hidden="1" x14ac:dyDescent="0.35">
      <c r="A530" s="14">
        <v>4000</v>
      </c>
      <c r="B530" s="15">
        <v>4217</v>
      </c>
      <c r="C530" s="28" t="s">
        <v>33</v>
      </c>
      <c r="D530" s="16" t="s">
        <v>563</v>
      </c>
      <c r="E530" s="17" t="s">
        <v>25</v>
      </c>
      <c r="F530" s="18">
        <v>700</v>
      </c>
      <c r="G530" s="36">
        <v>0.24</v>
      </c>
      <c r="H530" s="19">
        <f t="shared" si="24"/>
        <v>168</v>
      </c>
      <c r="I530" s="20">
        <v>0</v>
      </c>
      <c r="J530" s="20">
        <v>0</v>
      </c>
      <c r="K530" s="21">
        <f t="shared" si="25"/>
        <v>7000</v>
      </c>
      <c r="L530" s="22">
        <f t="shared" si="26"/>
        <v>7000</v>
      </c>
      <c r="M530" s="23">
        <v>10</v>
      </c>
      <c r="N530" s="17">
        <v>4000</v>
      </c>
      <c r="O530" s="17">
        <v>4200</v>
      </c>
      <c r="P530" s="17">
        <v>4210</v>
      </c>
      <c r="Q530" s="15">
        <v>4217</v>
      </c>
      <c r="R530" s="24" t="s">
        <v>27</v>
      </c>
      <c r="S530" s="24" t="s">
        <v>28</v>
      </c>
      <c r="T530" s="24" t="s">
        <v>29</v>
      </c>
      <c r="U530" s="24" t="s">
        <v>30</v>
      </c>
      <c r="V530" s="24">
        <v>1313</v>
      </c>
      <c r="W530" s="13"/>
      <c r="X530" s="32" t="s">
        <v>68</v>
      </c>
      <c r="Y530" s="13" t="s">
        <v>69</v>
      </c>
      <c r="Z530" s="13" t="s">
        <v>555</v>
      </c>
    </row>
    <row r="531" spans="1:26" hidden="1" x14ac:dyDescent="0.35">
      <c r="A531" s="14">
        <v>4000</v>
      </c>
      <c r="B531" s="15">
        <v>4217</v>
      </c>
      <c r="C531" s="28" t="s">
        <v>75</v>
      </c>
      <c r="D531" s="16" t="s">
        <v>564</v>
      </c>
      <c r="E531" s="17" t="s">
        <v>25</v>
      </c>
      <c r="F531" s="18">
        <v>2459</v>
      </c>
      <c r="G531" s="36">
        <v>0.24</v>
      </c>
      <c r="H531" s="19">
        <f t="shared" si="24"/>
        <v>590.16</v>
      </c>
      <c r="I531" s="20">
        <v>0</v>
      </c>
      <c r="J531" s="20">
        <v>0</v>
      </c>
      <c r="K531" s="21">
        <f t="shared" si="25"/>
        <v>24590</v>
      </c>
      <c r="L531" s="22">
        <f t="shared" si="26"/>
        <v>24590</v>
      </c>
      <c r="M531" s="23">
        <v>10</v>
      </c>
      <c r="N531" s="17">
        <v>4000</v>
      </c>
      <c r="O531" s="17">
        <v>4200</v>
      </c>
      <c r="P531" s="17">
        <v>4210</v>
      </c>
      <c r="Q531" s="15">
        <v>4217</v>
      </c>
      <c r="R531" s="24" t="s">
        <v>27</v>
      </c>
      <c r="S531" s="24" t="s">
        <v>28</v>
      </c>
      <c r="T531" s="24" t="s">
        <v>29</v>
      </c>
      <c r="U531" s="24" t="s">
        <v>30</v>
      </c>
      <c r="V531" s="24">
        <v>1314</v>
      </c>
      <c r="W531" s="13"/>
      <c r="X531" s="32" t="s">
        <v>68</v>
      </c>
      <c r="Y531" s="13" t="s">
        <v>69</v>
      </c>
      <c r="Z531" s="13" t="s">
        <v>555</v>
      </c>
    </row>
    <row r="532" spans="1:26" hidden="1" x14ac:dyDescent="0.35">
      <c r="A532" s="14">
        <v>4000</v>
      </c>
      <c r="B532" s="15">
        <v>4217</v>
      </c>
      <c r="C532" s="28" t="s">
        <v>565</v>
      </c>
      <c r="D532" s="16" t="s">
        <v>566</v>
      </c>
      <c r="E532" s="17" t="s">
        <v>25</v>
      </c>
      <c r="F532" s="18">
        <v>1603</v>
      </c>
      <c r="G532" s="36">
        <v>0.68</v>
      </c>
      <c r="H532" s="19">
        <v>1122.0999999999999</v>
      </c>
      <c r="I532" s="20">
        <v>0</v>
      </c>
      <c r="J532" s="20">
        <v>0</v>
      </c>
      <c r="K532" s="21">
        <f t="shared" si="25"/>
        <v>80150</v>
      </c>
      <c r="L532" s="22">
        <f t="shared" ref="L532:L535" si="27">+SUM(I532:K532)</f>
        <v>80150</v>
      </c>
      <c r="M532" s="23">
        <v>50</v>
      </c>
      <c r="N532" s="17">
        <v>4000</v>
      </c>
      <c r="O532" s="17">
        <v>4200</v>
      </c>
      <c r="P532" s="17">
        <v>4210</v>
      </c>
      <c r="Q532" s="15">
        <v>4217</v>
      </c>
      <c r="R532" s="24" t="s">
        <v>27</v>
      </c>
      <c r="S532" s="64" t="s">
        <v>31</v>
      </c>
      <c r="T532" s="24" t="s">
        <v>66</v>
      </c>
      <c r="U532" s="24" t="s">
        <v>567</v>
      </c>
      <c r="V532" s="24">
        <v>1613</v>
      </c>
      <c r="W532" s="13"/>
      <c r="X532" s="32" t="s">
        <v>68</v>
      </c>
      <c r="Y532" s="13" t="s">
        <v>69</v>
      </c>
      <c r="Z532" s="13" t="s">
        <v>555</v>
      </c>
    </row>
    <row r="533" spans="1:26" hidden="1" x14ac:dyDescent="0.35">
      <c r="A533" s="14">
        <v>4000</v>
      </c>
      <c r="B533" s="15">
        <v>4217</v>
      </c>
      <c r="C533" s="28" t="s">
        <v>565</v>
      </c>
      <c r="D533" s="16" t="s">
        <v>568</v>
      </c>
      <c r="E533" s="17" t="s">
        <v>25</v>
      </c>
      <c r="F533" s="18">
        <v>111</v>
      </c>
      <c r="G533" s="36">
        <v>0.68</v>
      </c>
      <c r="H533" s="19">
        <v>77.7</v>
      </c>
      <c r="I533" s="20">
        <v>0</v>
      </c>
      <c r="J533" s="20">
        <v>0</v>
      </c>
      <c r="K533" s="21">
        <f t="shared" si="25"/>
        <v>5550</v>
      </c>
      <c r="L533" s="22">
        <f t="shared" si="27"/>
        <v>5550</v>
      </c>
      <c r="M533" s="23">
        <v>50</v>
      </c>
      <c r="N533" s="17">
        <v>4000</v>
      </c>
      <c r="O533" s="17">
        <v>4200</v>
      </c>
      <c r="P533" s="17">
        <v>4210</v>
      </c>
      <c r="Q533" s="15">
        <v>4217</v>
      </c>
      <c r="R533" s="24" t="s">
        <v>27</v>
      </c>
      <c r="S533" s="64" t="s">
        <v>31</v>
      </c>
      <c r="T533" s="24" t="s">
        <v>66</v>
      </c>
      <c r="U533" s="24" t="s">
        <v>567</v>
      </c>
      <c r="V533" s="24">
        <v>1613</v>
      </c>
      <c r="W533" s="13"/>
      <c r="X533" s="32" t="s">
        <v>68</v>
      </c>
      <c r="Y533" s="13" t="s">
        <v>69</v>
      </c>
      <c r="Z533" s="13" t="s">
        <v>555</v>
      </c>
    </row>
    <row r="534" spans="1:26" hidden="1" x14ac:dyDescent="0.35">
      <c r="A534" s="14">
        <v>4000</v>
      </c>
      <c r="B534" s="15">
        <v>4217</v>
      </c>
      <c r="C534" s="28" t="s">
        <v>565</v>
      </c>
      <c r="D534" s="16" t="s">
        <v>569</v>
      </c>
      <c r="E534" s="17" t="s">
        <v>25</v>
      </c>
      <c r="F534" s="18">
        <v>480</v>
      </c>
      <c r="G534" s="36">
        <v>0.68</v>
      </c>
      <c r="H534" s="19">
        <v>336</v>
      </c>
      <c r="I534" s="20">
        <v>0</v>
      </c>
      <c r="J534" s="20">
        <v>0</v>
      </c>
      <c r="K534" s="21">
        <f t="shared" si="25"/>
        <v>24000</v>
      </c>
      <c r="L534" s="22">
        <f t="shared" si="27"/>
        <v>24000</v>
      </c>
      <c r="M534" s="23">
        <v>50</v>
      </c>
      <c r="N534" s="17">
        <v>4000</v>
      </c>
      <c r="O534" s="17">
        <v>4200</v>
      </c>
      <c r="P534" s="17">
        <v>4210</v>
      </c>
      <c r="Q534" s="15">
        <v>4217</v>
      </c>
      <c r="R534" s="24" t="s">
        <v>27</v>
      </c>
      <c r="S534" s="64" t="s">
        <v>31</v>
      </c>
      <c r="T534" s="24" t="s">
        <v>66</v>
      </c>
      <c r="U534" s="24" t="s">
        <v>567</v>
      </c>
      <c r="V534" s="24">
        <v>1613</v>
      </c>
      <c r="W534" s="13"/>
      <c r="X534" s="32" t="s">
        <v>68</v>
      </c>
      <c r="Y534" s="13" t="s">
        <v>69</v>
      </c>
      <c r="Z534" s="13" t="s">
        <v>555</v>
      </c>
    </row>
    <row r="535" spans="1:26" hidden="1" x14ac:dyDescent="0.35">
      <c r="A535" s="14">
        <v>4000</v>
      </c>
      <c r="B535" s="15">
        <v>4217</v>
      </c>
      <c r="C535" s="28" t="s">
        <v>565</v>
      </c>
      <c r="D535" s="16" t="s">
        <v>570</v>
      </c>
      <c r="E535" s="17" t="s">
        <v>25</v>
      </c>
      <c r="F535" s="18">
        <v>13438</v>
      </c>
      <c r="G535" s="36">
        <v>0.68</v>
      </c>
      <c r="H535" s="19">
        <v>9406.6</v>
      </c>
      <c r="I535" s="20">
        <v>0</v>
      </c>
      <c r="J535" s="20">
        <v>0</v>
      </c>
      <c r="K535" s="21">
        <f t="shared" si="25"/>
        <v>671900</v>
      </c>
      <c r="L535" s="22">
        <f t="shared" si="27"/>
        <v>671900</v>
      </c>
      <c r="M535" s="23">
        <v>50</v>
      </c>
      <c r="N535" s="17">
        <v>4000</v>
      </c>
      <c r="O535" s="17">
        <v>4200</v>
      </c>
      <c r="P535" s="17">
        <v>4210</v>
      </c>
      <c r="Q535" s="15">
        <v>4217</v>
      </c>
      <c r="R535" s="24" t="s">
        <v>27</v>
      </c>
      <c r="S535" s="64" t="s">
        <v>31</v>
      </c>
      <c r="T535" s="24" t="s">
        <v>66</v>
      </c>
      <c r="U535" s="24" t="s">
        <v>567</v>
      </c>
      <c r="V535" s="24">
        <v>1613</v>
      </c>
      <c r="W535" s="13"/>
      <c r="X535" s="32" t="s">
        <v>68</v>
      </c>
      <c r="Y535" s="13" t="s">
        <v>69</v>
      </c>
      <c r="Z535" s="13" t="s">
        <v>555</v>
      </c>
    </row>
    <row r="536" spans="1:26" hidden="1" x14ac:dyDescent="0.35">
      <c r="A536" s="33">
        <v>4000</v>
      </c>
      <c r="B536" s="33">
        <v>4217</v>
      </c>
      <c r="C536" s="34" t="s">
        <v>571</v>
      </c>
      <c r="D536" s="35" t="s">
        <v>572</v>
      </c>
      <c r="E536" s="33" t="s">
        <v>57</v>
      </c>
      <c r="F536" s="18">
        <v>194</v>
      </c>
      <c r="G536" s="18"/>
      <c r="H536" s="19">
        <v>582</v>
      </c>
      <c r="I536" s="20">
        <v>873</v>
      </c>
      <c r="J536" s="20">
        <v>0</v>
      </c>
      <c r="K536" s="21">
        <v>4103.1000000000004</v>
      </c>
      <c r="L536" s="22">
        <v>4976.1000000000004</v>
      </c>
      <c r="M536" s="37"/>
      <c r="N536" s="33">
        <v>4000</v>
      </c>
      <c r="O536" s="33">
        <v>4200</v>
      </c>
      <c r="P536" s="33">
        <v>4210</v>
      </c>
      <c r="Q536" s="33">
        <v>4217</v>
      </c>
      <c r="R536" s="31"/>
      <c r="S536" s="31">
        <v>6100</v>
      </c>
      <c r="T536" s="31" t="s">
        <v>627</v>
      </c>
      <c r="U536" s="31"/>
      <c r="V536" s="31"/>
      <c r="W536" s="13"/>
      <c r="X536" s="32" t="s">
        <v>68</v>
      </c>
      <c r="Y536" s="13" t="s">
        <v>69</v>
      </c>
      <c r="Z536" s="13" t="s">
        <v>555</v>
      </c>
    </row>
    <row r="537" spans="1:26" hidden="1" x14ac:dyDescent="0.35">
      <c r="A537" s="33">
        <v>4000</v>
      </c>
      <c r="B537" s="33">
        <v>4217</v>
      </c>
      <c r="C537" s="34" t="s">
        <v>573</v>
      </c>
      <c r="D537" s="35" t="s">
        <v>574</v>
      </c>
      <c r="E537" s="33" t="s">
        <v>57</v>
      </c>
      <c r="F537" s="18"/>
      <c r="G537" s="18"/>
      <c r="H537" s="19">
        <v>1923.75</v>
      </c>
      <c r="I537" s="20">
        <v>208428.46290000001</v>
      </c>
      <c r="J537" s="20">
        <v>0</v>
      </c>
      <c r="K537" s="21">
        <v>27432.674999999999</v>
      </c>
      <c r="L537" s="22">
        <v>235861.1379</v>
      </c>
      <c r="M537" s="37"/>
      <c r="N537" s="33">
        <v>4000</v>
      </c>
      <c r="O537" s="33">
        <v>4200</v>
      </c>
      <c r="P537" s="33">
        <v>4210</v>
      </c>
      <c r="Q537" s="33">
        <v>4217</v>
      </c>
      <c r="R537" s="31"/>
      <c r="S537" s="31">
        <v>6100</v>
      </c>
      <c r="T537" s="31" t="s">
        <v>627</v>
      </c>
      <c r="U537" s="31"/>
      <c r="V537" s="31"/>
      <c r="W537" s="13"/>
      <c r="X537" s="32" t="s">
        <v>68</v>
      </c>
      <c r="Y537" s="13" t="s">
        <v>69</v>
      </c>
      <c r="Z537" s="13" t="s">
        <v>555</v>
      </c>
    </row>
    <row r="538" spans="1:26" hidden="1" x14ac:dyDescent="0.35">
      <c r="A538" s="33">
        <v>4000</v>
      </c>
      <c r="B538" s="33">
        <v>4217</v>
      </c>
      <c r="C538" s="34" t="s">
        <v>575</v>
      </c>
      <c r="D538" s="35" t="s">
        <v>576</v>
      </c>
      <c r="E538" s="33" t="s">
        <v>57</v>
      </c>
      <c r="F538" s="18"/>
      <c r="G538" s="18"/>
      <c r="H538" s="19">
        <v>666</v>
      </c>
      <c r="I538" s="20">
        <v>72157.69008</v>
      </c>
      <c r="J538" s="20">
        <v>0</v>
      </c>
      <c r="K538" s="21">
        <v>9497.16</v>
      </c>
      <c r="L538" s="22">
        <v>81654.850080000004</v>
      </c>
      <c r="M538" s="37"/>
      <c r="N538" s="33">
        <v>4000</v>
      </c>
      <c r="O538" s="33">
        <v>4200</v>
      </c>
      <c r="P538" s="33">
        <v>4210</v>
      </c>
      <c r="Q538" s="33">
        <v>4217</v>
      </c>
      <c r="R538" s="31"/>
      <c r="S538" s="31">
        <v>6100</v>
      </c>
      <c r="T538" s="31" t="s">
        <v>627</v>
      </c>
      <c r="U538" s="31"/>
      <c r="V538" s="31"/>
      <c r="W538" s="13"/>
      <c r="X538" s="32" t="s">
        <v>68</v>
      </c>
      <c r="Y538" s="13" t="s">
        <v>69</v>
      </c>
      <c r="Z538" s="13" t="s">
        <v>555</v>
      </c>
    </row>
    <row r="539" spans="1:26" hidden="1" x14ac:dyDescent="0.35">
      <c r="A539" s="14">
        <v>4000</v>
      </c>
      <c r="B539" s="15">
        <v>4217</v>
      </c>
      <c r="C539" s="28" t="s">
        <v>577</v>
      </c>
      <c r="D539" s="16" t="s">
        <v>577</v>
      </c>
      <c r="E539" s="17" t="s">
        <v>57</v>
      </c>
      <c r="F539" s="18">
        <v>300</v>
      </c>
      <c r="G539" s="18"/>
      <c r="H539" s="19">
        <v>15</v>
      </c>
      <c r="I539" s="20">
        <v>300</v>
      </c>
      <c r="J539" s="20">
        <v>0</v>
      </c>
      <c r="K539" s="21">
        <v>202.35</v>
      </c>
      <c r="L539" s="22">
        <v>502.35</v>
      </c>
      <c r="M539" s="23"/>
      <c r="N539" s="17">
        <v>4000</v>
      </c>
      <c r="O539" s="17">
        <v>4200</v>
      </c>
      <c r="P539" s="17">
        <v>4210</v>
      </c>
      <c r="Q539" s="15">
        <v>4217</v>
      </c>
      <c r="R539" s="24" t="s">
        <v>58</v>
      </c>
      <c r="S539" s="24" t="s">
        <v>213</v>
      </c>
      <c r="T539" s="24" t="s">
        <v>620</v>
      </c>
      <c r="U539" s="31" t="s">
        <v>64</v>
      </c>
      <c r="V539" s="31">
        <v>7911</v>
      </c>
      <c r="W539" s="32"/>
      <c r="X539" s="32" t="s">
        <v>68</v>
      </c>
      <c r="Y539" s="13" t="s">
        <v>69</v>
      </c>
      <c r="Z539" s="25" t="s">
        <v>555</v>
      </c>
    </row>
    <row r="540" spans="1:26" hidden="1" x14ac:dyDescent="0.35">
      <c r="A540" s="14">
        <v>4000</v>
      </c>
      <c r="B540" s="15">
        <v>4217</v>
      </c>
      <c r="C540" s="28" t="s">
        <v>246</v>
      </c>
      <c r="D540" s="16" t="s">
        <v>246</v>
      </c>
      <c r="E540" s="17" t="s">
        <v>57</v>
      </c>
      <c r="F540" s="18">
        <v>4300</v>
      </c>
      <c r="G540" s="18"/>
      <c r="H540" s="19">
        <v>215</v>
      </c>
      <c r="I540" s="20">
        <v>4300</v>
      </c>
      <c r="J540" s="20">
        <v>0</v>
      </c>
      <c r="K540" s="21">
        <v>2900.35</v>
      </c>
      <c r="L540" s="22">
        <v>7200.35</v>
      </c>
      <c r="M540" s="23"/>
      <c r="N540" s="17">
        <v>4000</v>
      </c>
      <c r="O540" s="17">
        <v>4200</v>
      </c>
      <c r="P540" s="17">
        <v>4210</v>
      </c>
      <c r="Q540" s="15">
        <v>4217</v>
      </c>
      <c r="R540" s="24" t="s">
        <v>58</v>
      </c>
      <c r="S540" s="24" t="s">
        <v>213</v>
      </c>
      <c r="T540" s="24" t="s">
        <v>620</v>
      </c>
      <c r="U540" s="31" t="s">
        <v>64</v>
      </c>
      <c r="V540" s="31">
        <v>7911</v>
      </c>
      <c r="W540" s="32"/>
      <c r="X540" s="32" t="s">
        <v>68</v>
      </c>
      <c r="Y540" s="13" t="s">
        <v>69</v>
      </c>
      <c r="Z540" s="25" t="s">
        <v>555</v>
      </c>
    </row>
    <row r="541" spans="1:26" hidden="1" x14ac:dyDescent="0.35">
      <c r="A541" s="14">
        <v>4000</v>
      </c>
      <c r="B541" s="15">
        <v>4217</v>
      </c>
      <c r="C541" s="28" t="s">
        <v>578</v>
      </c>
      <c r="D541" s="16" t="s">
        <v>578</v>
      </c>
      <c r="E541" s="17" t="s">
        <v>57</v>
      </c>
      <c r="F541" s="18">
        <v>100</v>
      </c>
      <c r="G541" s="18"/>
      <c r="H541" s="19">
        <v>10</v>
      </c>
      <c r="I541" s="20">
        <v>300</v>
      </c>
      <c r="J541" s="20">
        <v>0</v>
      </c>
      <c r="K541" s="21">
        <v>134.9</v>
      </c>
      <c r="L541" s="22">
        <v>434.9</v>
      </c>
      <c r="M541" s="23"/>
      <c r="N541" s="17">
        <v>4000</v>
      </c>
      <c r="O541" s="17">
        <v>4200</v>
      </c>
      <c r="P541" s="17">
        <v>4210</v>
      </c>
      <c r="Q541" s="15">
        <v>4217</v>
      </c>
      <c r="R541" s="24" t="s">
        <v>58</v>
      </c>
      <c r="S541" s="24" t="s">
        <v>213</v>
      </c>
      <c r="T541" s="24" t="s">
        <v>620</v>
      </c>
      <c r="U541" s="31" t="s">
        <v>64</v>
      </c>
      <c r="V541" s="31">
        <v>7911</v>
      </c>
      <c r="W541" s="32"/>
      <c r="X541" s="32" t="s">
        <v>68</v>
      </c>
      <c r="Y541" s="13" t="s">
        <v>69</v>
      </c>
      <c r="Z541" s="25" t="s">
        <v>555</v>
      </c>
    </row>
    <row r="542" spans="1:26" hidden="1" x14ac:dyDescent="0.35">
      <c r="A542" s="14">
        <v>4000</v>
      </c>
      <c r="B542" s="15">
        <v>4217</v>
      </c>
      <c r="C542" s="28" t="s">
        <v>248</v>
      </c>
      <c r="D542" s="16" t="s">
        <v>249</v>
      </c>
      <c r="E542" s="17" t="s">
        <v>57</v>
      </c>
      <c r="F542" s="18">
        <v>100</v>
      </c>
      <c r="G542" s="18"/>
      <c r="H542" s="19">
        <v>15</v>
      </c>
      <c r="I542" s="20">
        <v>500</v>
      </c>
      <c r="J542" s="20">
        <v>0</v>
      </c>
      <c r="K542" s="21">
        <v>202.35</v>
      </c>
      <c r="L542" s="22">
        <v>702.35</v>
      </c>
      <c r="M542" s="23"/>
      <c r="N542" s="17">
        <v>4000</v>
      </c>
      <c r="O542" s="17">
        <v>4200</v>
      </c>
      <c r="P542" s="17">
        <v>4210</v>
      </c>
      <c r="Q542" s="15">
        <v>4217</v>
      </c>
      <c r="R542" s="24" t="s">
        <v>58</v>
      </c>
      <c r="S542" s="24" t="s">
        <v>213</v>
      </c>
      <c r="T542" s="24" t="s">
        <v>620</v>
      </c>
      <c r="U542" s="31" t="s">
        <v>64</v>
      </c>
      <c r="V542" s="31">
        <v>7911</v>
      </c>
      <c r="W542" s="32"/>
      <c r="X542" s="32" t="s">
        <v>68</v>
      </c>
      <c r="Y542" s="13" t="s">
        <v>69</v>
      </c>
      <c r="Z542" s="25" t="s">
        <v>555</v>
      </c>
    </row>
    <row r="543" spans="1:26" hidden="1" x14ac:dyDescent="0.35">
      <c r="A543" s="14">
        <v>4000</v>
      </c>
      <c r="B543" s="15">
        <v>4217</v>
      </c>
      <c r="C543" s="28" t="s">
        <v>252</v>
      </c>
      <c r="D543" s="16" t="s">
        <v>579</v>
      </c>
      <c r="E543" s="17" t="s">
        <v>57</v>
      </c>
      <c r="F543" s="18">
        <v>400</v>
      </c>
      <c r="G543" s="18"/>
      <c r="H543" s="19">
        <v>40</v>
      </c>
      <c r="I543" s="20">
        <v>1600</v>
      </c>
      <c r="J543" s="20">
        <v>0</v>
      </c>
      <c r="K543" s="20">
        <v>539.6</v>
      </c>
      <c r="L543" s="22">
        <v>2139.6</v>
      </c>
      <c r="M543" s="23"/>
      <c r="N543" s="17">
        <v>4000</v>
      </c>
      <c r="O543" s="17">
        <v>4200</v>
      </c>
      <c r="P543" s="17">
        <v>4210</v>
      </c>
      <c r="Q543" s="15">
        <v>4217</v>
      </c>
      <c r="R543" s="24" t="s">
        <v>58</v>
      </c>
      <c r="S543" s="24" t="s">
        <v>213</v>
      </c>
      <c r="T543" s="24" t="s">
        <v>620</v>
      </c>
      <c r="U543" s="31" t="s">
        <v>64</v>
      </c>
      <c r="V543" s="31">
        <v>7911</v>
      </c>
      <c r="W543" s="32"/>
      <c r="X543" s="32" t="s">
        <v>68</v>
      </c>
      <c r="Y543" s="13" t="s">
        <v>69</v>
      </c>
      <c r="Z543" s="25" t="s">
        <v>555</v>
      </c>
    </row>
    <row r="544" spans="1:26" hidden="1" x14ac:dyDescent="0.35">
      <c r="A544" s="14">
        <v>4000</v>
      </c>
      <c r="B544" s="15">
        <v>4217</v>
      </c>
      <c r="C544" s="28" t="s">
        <v>256</v>
      </c>
      <c r="D544" s="16" t="s">
        <v>257</v>
      </c>
      <c r="E544" s="17" t="s">
        <v>57</v>
      </c>
      <c r="F544" s="18">
        <v>3520</v>
      </c>
      <c r="G544" s="18"/>
      <c r="H544" s="19">
        <v>704</v>
      </c>
      <c r="I544" s="20">
        <v>14080</v>
      </c>
      <c r="J544" s="20">
        <v>0</v>
      </c>
      <c r="K544" s="20">
        <v>9736.32</v>
      </c>
      <c r="L544" s="22">
        <v>23816.32</v>
      </c>
      <c r="M544" s="23"/>
      <c r="N544" s="17">
        <v>4000</v>
      </c>
      <c r="O544" s="17">
        <v>4200</v>
      </c>
      <c r="P544" s="17">
        <v>4210</v>
      </c>
      <c r="Q544" s="15">
        <v>4217</v>
      </c>
      <c r="R544" s="24" t="s">
        <v>58</v>
      </c>
      <c r="S544" s="24" t="s">
        <v>213</v>
      </c>
      <c r="T544" s="24" t="s">
        <v>620</v>
      </c>
      <c r="U544" s="31" t="s">
        <v>64</v>
      </c>
      <c r="V544" s="31">
        <v>7913</v>
      </c>
      <c r="W544" s="32"/>
      <c r="X544" s="32" t="s">
        <v>68</v>
      </c>
      <c r="Y544" s="13" t="s">
        <v>69</v>
      </c>
      <c r="Z544" s="25" t="s">
        <v>555</v>
      </c>
    </row>
    <row r="545" spans="1:26" hidden="1" x14ac:dyDescent="0.35">
      <c r="A545" s="14">
        <v>4000</v>
      </c>
      <c r="B545" s="15">
        <v>4217</v>
      </c>
      <c r="C545" s="28" t="s">
        <v>260</v>
      </c>
      <c r="D545" s="16" t="s">
        <v>261</v>
      </c>
      <c r="E545" s="17" t="s">
        <v>57</v>
      </c>
      <c r="F545" s="18">
        <v>3380</v>
      </c>
      <c r="G545" s="18"/>
      <c r="H545" s="19">
        <v>1014</v>
      </c>
      <c r="I545" s="20">
        <v>20280</v>
      </c>
      <c r="J545" s="20">
        <v>0</v>
      </c>
      <c r="K545" s="20">
        <v>14023.62</v>
      </c>
      <c r="L545" s="22">
        <v>34303.620000000003</v>
      </c>
      <c r="M545" s="23"/>
      <c r="N545" s="17">
        <v>4000</v>
      </c>
      <c r="O545" s="17">
        <v>4200</v>
      </c>
      <c r="P545" s="17">
        <v>4210</v>
      </c>
      <c r="Q545" s="15">
        <v>4217</v>
      </c>
      <c r="R545" s="24" t="s">
        <v>58</v>
      </c>
      <c r="S545" s="24" t="s">
        <v>213</v>
      </c>
      <c r="T545" s="24" t="s">
        <v>620</v>
      </c>
      <c r="U545" s="31" t="s">
        <v>64</v>
      </c>
      <c r="V545" s="31">
        <v>7913</v>
      </c>
      <c r="W545" s="32"/>
      <c r="X545" s="32" t="s">
        <v>68</v>
      </c>
      <c r="Y545" s="13" t="s">
        <v>69</v>
      </c>
      <c r="Z545" s="25" t="s">
        <v>555</v>
      </c>
    </row>
    <row r="546" spans="1:26" hidden="1" x14ac:dyDescent="0.35">
      <c r="A546" s="14">
        <v>4000</v>
      </c>
      <c r="B546" s="15">
        <v>4217</v>
      </c>
      <c r="C546" s="28" t="s">
        <v>277</v>
      </c>
      <c r="D546" s="16" t="s">
        <v>278</v>
      </c>
      <c r="E546" s="17" t="s">
        <v>57</v>
      </c>
      <c r="F546" s="18"/>
      <c r="G546" s="18"/>
      <c r="H546" s="19">
        <v>500</v>
      </c>
      <c r="I546" s="20">
        <v>4000</v>
      </c>
      <c r="J546" s="20">
        <v>0</v>
      </c>
      <c r="K546" s="20">
        <v>6745</v>
      </c>
      <c r="L546" s="22">
        <v>10745</v>
      </c>
      <c r="M546" s="23"/>
      <c r="N546" s="17">
        <v>4000</v>
      </c>
      <c r="O546" s="17">
        <v>4200</v>
      </c>
      <c r="P546" s="17">
        <v>4210</v>
      </c>
      <c r="Q546" s="15">
        <v>4217</v>
      </c>
      <c r="R546" s="24" t="s">
        <v>58</v>
      </c>
      <c r="S546" s="24" t="s">
        <v>213</v>
      </c>
      <c r="T546" s="24" t="s">
        <v>620</v>
      </c>
      <c r="U546" s="31" t="s">
        <v>63</v>
      </c>
      <c r="V546" s="31">
        <v>7821</v>
      </c>
      <c r="W546" s="32"/>
      <c r="X546" s="32" t="s">
        <v>68</v>
      </c>
      <c r="Y546" s="13" t="s">
        <v>69</v>
      </c>
      <c r="Z546" s="25" t="s">
        <v>555</v>
      </c>
    </row>
    <row r="547" spans="1:26" hidden="1" x14ac:dyDescent="0.35">
      <c r="A547" s="14">
        <v>4000</v>
      </c>
      <c r="B547" s="15">
        <v>4217</v>
      </c>
      <c r="C547" s="28" t="s">
        <v>279</v>
      </c>
      <c r="D547" s="16" t="s">
        <v>280</v>
      </c>
      <c r="E547" s="17" t="s">
        <v>57</v>
      </c>
      <c r="F547" s="18"/>
      <c r="G547" s="18"/>
      <c r="H547" s="19">
        <v>500</v>
      </c>
      <c r="I547" s="20">
        <v>3000</v>
      </c>
      <c r="J547" s="20">
        <v>0</v>
      </c>
      <c r="K547" s="20">
        <v>6745</v>
      </c>
      <c r="L547" s="22">
        <v>9745</v>
      </c>
      <c r="M547" s="23"/>
      <c r="N547" s="17">
        <v>4000</v>
      </c>
      <c r="O547" s="17">
        <v>4200</v>
      </c>
      <c r="P547" s="17">
        <v>4210</v>
      </c>
      <c r="Q547" s="15">
        <v>4217</v>
      </c>
      <c r="R547" s="24" t="s">
        <v>58</v>
      </c>
      <c r="S547" s="24" t="s">
        <v>213</v>
      </c>
      <c r="T547" s="24" t="s">
        <v>620</v>
      </c>
      <c r="U547" s="31" t="s">
        <v>63</v>
      </c>
      <c r="V547" s="31">
        <v>7821</v>
      </c>
      <c r="W547" s="32"/>
      <c r="X547" s="32" t="s">
        <v>68</v>
      </c>
      <c r="Y547" s="13" t="s">
        <v>69</v>
      </c>
      <c r="Z547" s="25" t="s">
        <v>555</v>
      </c>
    </row>
    <row r="548" spans="1:26" hidden="1" x14ac:dyDescent="0.35">
      <c r="A548" s="14">
        <v>4000</v>
      </c>
      <c r="B548" s="15">
        <v>4217</v>
      </c>
      <c r="C548" s="28" t="s">
        <v>279</v>
      </c>
      <c r="D548" s="16" t="s">
        <v>281</v>
      </c>
      <c r="E548" s="17" t="s">
        <v>57</v>
      </c>
      <c r="F548" s="18"/>
      <c r="G548" s="18"/>
      <c r="H548" s="19">
        <v>120</v>
      </c>
      <c r="I548" s="20">
        <v>720</v>
      </c>
      <c r="J548" s="20">
        <v>0</v>
      </c>
      <c r="K548" s="20">
        <v>1618.8</v>
      </c>
      <c r="L548" s="22">
        <v>2338.8000000000002</v>
      </c>
      <c r="M548" s="23"/>
      <c r="N548" s="17">
        <v>4000</v>
      </c>
      <c r="O548" s="17">
        <v>4200</v>
      </c>
      <c r="P548" s="17">
        <v>4210</v>
      </c>
      <c r="Q548" s="15">
        <v>4217</v>
      </c>
      <c r="R548" s="24" t="s">
        <v>58</v>
      </c>
      <c r="S548" s="24" t="s">
        <v>213</v>
      </c>
      <c r="T548" s="24" t="s">
        <v>620</v>
      </c>
      <c r="U548" s="31" t="s">
        <v>63</v>
      </c>
      <c r="V548" s="31">
        <v>7821</v>
      </c>
      <c r="W548" s="32"/>
      <c r="X548" s="32" t="s">
        <v>68</v>
      </c>
      <c r="Y548" s="13" t="s">
        <v>69</v>
      </c>
      <c r="Z548" s="25" t="s">
        <v>555</v>
      </c>
    </row>
    <row r="549" spans="1:26" hidden="1" x14ac:dyDescent="0.35">
      <c r="A549" s="14">
        <v>4000</v>
      </c>
      <c r="B549" s="15">
        <v>4217</v>
      </c>
      <c r="C549" s="28" t="s">
        <v>580</v>
      </c>
      <c r="D549" s="16" t="s">
        <v>283</v>
      </c>
      <c r="E549" s="17" t="s">
        <v>57</v>
      </c>
      <c r="F549" s="18"/>
      <c r="G549" s="18"/>
      <c r="H549" s="19">
        <v>560</v>
      </c>
      <c r="I549" s="20">
        <v>3360</v>
      </c>
      <c r="J549" s="20">
        <v>0</v>
      </c>
      <c r="K549" s="20">
        <v>7744.8</v>
      </c>
      <c r="L549" s="22">
        <v>11104.8</v>
      </c>
      <c r="M549" s="23"/>
      <c r="N549" s="17">
        <v>4000</v>
      </c>
      <c r="O549" s="17">
        <v>4200</v>
      </c>
      <c r="P549" s="17">
        <v>4210</v>
      </c>
      <c r="Q549" s="15">
        <v>4217</v>
      </c>
      <c r="R549" s="24" t="s">
        <v>58</v>
      </c>
      <c r="S549" s="24" t="s">
        <v>213</v>
      </c>
      <c r="T549" s="24" t="s">
        <v>620</v>
      </c>
      <c r="U549" s="31" t="s">
        <v>63</v>
      </c>
      <c r="V549" s="31">
        <v>7821</v>
      </c>
      <c r="W549" s="32"/>
      <c r="X549" s="32" t="s">
        <v>68</v>
      </c>
      <c r="Y549" s="13" t="s">
        <v>69</v>
      </c>
      <c r="Z549" s="25" t="s">
        <v>555</v>
      </c>
    </row>
    <row r="550" spans="1:26" hidden="1" x14ac:dyDescent="0.35">
      <c r="A550" s="14">
        <v>4000</v>
      </c>
      <c r="B550" s="15">
        <v>4217</v>
      </c>
      <c r="C550" s="28" t="s">
        <v>284</v>
      </c>
      <c r="D550" s="16" t="s">
        <v>284</v>
      </c>
      <c r="E550" s="17" t="s">
        <v>57</v>
      </c>
      <c r="F550" s="18"/>
      <c r="G550" s="18"/>
      <c r="H550" s="19">
        <v>28</v>
      </c>
      <c r="I550" s="20">
        <v>280</v>
      </c>
      <c r="J550" s="20">
        <v>0</v>
      </c>
      <c r="K550" s="20">
        <v>387.24</v>
      </c>
      <c r="L550" s="22">
        <v>667.24</v>
      </c>
      <c r="M550" s="23"/>
      <c r="N550" s="17">
        <v>4000</v>
      </c>
      <c r="O550" s="17">
        <v>4200</v>
      </c>
      <c r="P550" s="17">
        <v>4210</v>
      </c>
      <c r="Q550" s="15">
        <v>4217</v>
      </c>
      <c r="R550" s="24" t="s">
        <v>58</v>
      </c>
      <c r="S550" s="24" t="s">
        <v>213</v>
      </c>
      <c r="T550" s="24" t="s">
        <v>620</v>
      </c>
      <c r="U550" s="31" t="s">
        <v>63</v>
      </c>
      <c r="V550" s="31">
        <v>7821</v>
      </c>
      <c r="W550" s="32"/>
      <c r="X550" s="32" t="s">
        <v>68</v>
      </c>
      <c r="Y550" s="13" t="s">
        <v>69</v>
      </c>
      <c r="Z550" s="25" t="s">
        <v>555</v>
      </c>
    </row>
    <row r="551" spans="1:26" hidden="1" x14ac:dyDescent="0.35">
      <c r="A551" s="14">
        <v>4000</v>
      </c>
      <c r="B551" s="15">
        <v>4217</v>
      </c>
      <c r="C551" s="28" t="s">
        <v>294</v>
      </c>
      <c r="D551" s="16" t="s">
        <v>294</v>
      </c>
      <c r="E551" s="17" t="s">
        <v>50</v>
      </c>
      <c r="F551" s="18">
        <v>8</v>
      </c>
      <c r="G551" s="18"/>
      <c r="H551" s="19">
        <v>8</v>
      </c>
      <c r="I551" s="20">
        <v>0</v>
      </c>
      <c r="J551" s="20">
        <v>1864.8</v>
      </c>
      <c r="K551" s="20">
        <v>107.92</v>
      </c>
      <c r="L551" s="22">
        <v>1972.72</v>
      </c>
      <c r="M551" s="23"/>
      <c r="N551" s="17">
        <v>4000</v>
      </c>
      <c r="O551" s="17">
        <v>4200</v>
      </c>
      <c r="P551" s="17">
        <v>4210</v>
      </c>
      <c r="Q551" s="15">
        <v>4217</v>
      </c>
      <c r="R551" s="24" t="s">
        <v>58</v>
      </c>
      <c r="S551" s="24">
        <v>7200</v>
      </c>
      <c r="T551" s="24" t="s">
        <v>619</v>
      </c>
      <c r="U551" s="31" t="s">
        <v>295</v>
      </c>
      <c r="V551" s="31">
        <v>7790</v>
      </c>
      <c r="W551" s="32"/>
      <c r="X551" s="32" t="s">
        <v>68</v>
      </c>
      <c r="Y551" s="13" t="s">
        <v>69</v>
      </c>
      <c r="Z551" s="25" t="s">
        <v>555</v>
      </c>
    </row>
    <row r="552" spans="1:26" hidden="1" x14ac:dyDescent="0.35">
      <c r="A552" s="14">
        <v>4000</v>
      </c>
      <c r="B552" s="15">
        <v>4217</v>
      </c>
      <c r="C552" s="28" t="s">
        <v>581</v>
      </c>
      <c r="D552" s="16" t="s">
        <v>581</v>
      </c>
      <c r="E552" s="17" t="s">
        <v>50</v>
      </c>
      <c r="F552" s="18">
        <v>83</v>
      </c>
      <c r="G552" s="18"/>
      <c r="H552" s="19">
        <v>83</v>
      </c>
      <c r="I552" s="20">
        <v>0</v>
      </c>
      <c r="J552" s="20">
        <v>4855.5</v>
      </c>
      <c r="K552" s="20">
        <v>1119.67</v>
      </c>
      <c r="L552" s="22">
        <v>5975.17</v>
      </c>
      <c r="M552" s="23"/>
      <c r="N552" s="17">
        <v>4000</v>
      </c>
      <c r="O552" s="17">
        <v>4200</v>
      </c>
      <c r="P552" s="17">
        <v>4210</v>
      </c>
      <c r="Q552" s="15">
        <v>4217</v>
      </c>
      <c r="R552" s="24" t="s">
        <v>58</v>
      </c>
      <c r="S552" s="24">
        <v>7200</v>
      </c>
      <c r="T552" s="24" t="s">
        <v>619</v>
      </c>
      <c r="U552" s="31" t="s">
        <v>297</v>
      </c>
      <c r="V552" s="31">
        <v>7720</v>
      </c>
      <c r="W552" s="32"/>
      <c r="X552" s="32" t="s">
        <v>68</v>
      </c>
      <c r="Y552" s="13" t="s">
        <v>69</v>
      </c>
      <c r="Z552" s="25" t="s">
        <v>555</v>
      </c>
    </row>
    <row r="553" spans="1:26" hidden="1" x14ac:dyDescent="0.35">
      <c r="A553" s="14">
        <v>4000</v>
      </c>
      <c r="B553" s="15">
        <v>4217</v>
      </c>
      <c r="C553" s="28" t="s">
        <v>525</v>
      </c>
      <c r="D553" s="16" t="s">
        <v>525</v>
      </c>
      <c r="E553" s="17" t="s">
        <v>50</v>
      </c>
      <c r="F553" s="18">
        <v>10</v>
      </c>
      <c r="G553" s="18"/>
      <c r="H553" s="19">
        <v>10</v>
      </c>
      <c r="I553" s="20">
        <v>0</v>
      </c>
      <c r="J553" s="20">
        <v>810</v>
      </c>
      <c r="K553" s="20">
        <v>134.9</v>
      </c>
      <c r="L553" s="22">
        <v>944.9</v>
      </c>
      <c r="M553" s="23"/>
      <c r="N553" s="17">
        <v>4000</v>
      </c>
      <c r="O553" s="17">
        <v>4200</v>
      </c>
      <c r="P553" s="17">
        <v>4210</v>
      </c>
      <c r="Q553" s="15">
        <v>4217</v>
      </c>
      <c r="R553" s="24" t="s">
        <v>58</v>
      </c>
      <c r="S553" s="24">
        <v>7200</v>
      </c>
      <c r="T553" s="24" t="s">
        <v>619</v>
      </c>
      <c r="U553" s="31" t="s">
        <v>297</v>
      </c>
      <c r="V553" s="31">
        <v>7720</v>
      </c>
      <c r="W553" s="32"/>
      <c r="X553" s="32" t="s">
        <v>68</v>
      </c>
      <c r="Y553" s="13" t="s">
        <v>69</v>
      </c>
      <c r="Z553" s="25" t="s">
        <v>555</v>
      </c>
    </row>
    <row r="554" spans="1:26" hidden="1" x14ac:dyDescent="0.35">
      <c r="A554" s="14">
        <v>4000</v>
      </c>
      <c r="B554" s="15">
        <v>4217</v>
      </c>
      <c r="C554" s="28" t="s">
        <v>582</v>
      </c>
      <c r="D554" s="16" t="s">
        <v>582</v>
      </c>
      <c r="E554" s="17" t="s">
        <v>50</v>
      </c>
      <c r="F554" s="18">
        <v>35</v>
      </c>
      <c r="G554" s="18"/>
      <c r="H554" s="19">
        <v>210</v>
      </c>
      <c r="I554" s="20">
        <v>0</v>
      </c>
      <c r="J554" s="20">
        <v>31500</v>
      </c>
      <c r="K554" s="20">
        <v>2832.9</v>
      </c>
      <c r="L554" s="22">
        <v>34332.9</v>
      </c>
      <c r="M554" s="23"/>
      <c r="N554" s="17">
        <v>4000</v>
      </c>
      <c r="O554" s="17">
        <v>4200</v>
      </c>
      <c r="P554" s="17">
        <v>4210</v>
      </c>
      <c r="Q554" s="15">
        <v>4217</v>
      </c>
      <c r="R554" s="24" t="s">
        <v>58</v>
      </c>
      <c r="S554" s="24">
        <v>7200</v>
      </c>
      <c r="T554" s="24" t="s">
        <v>619</v>
      </c>
      <c r="U554" s="31" t="s">
        <v>310</v>
      </c>
      <c r="V554" s="31">
        <v>7710</v>
      </c>
      <c r="W554" s="32"/>
      <c r="X554" s="32" t="s">
        <v>68</v>
      </c>
      <c r="Y554" s="13" t="s">
        <v>69</v>
      </c>
      <c r="Z554" s="25" t="s">
        <v>555</v>
      </c>
    </row>
    <row r="555" spans="1:26" hidden="1" x14ac:dyDescent="0.35">
      <c r="A555" s="14">
        <v>4000</v>
      </c>
      <c r="B555" s="15">
        <v>4217</v>
      </c>
      <c r="C555" s="28" t="s">
        <v>583</v>
      </c>
      <c r="D555" s="16" t="s">
        <v>583</v>
      </c>
      <c r="E555" s="17" t="s">
        <v>50</v>
      </c>
      <c r="F555" s="18">
        <v>11</v>
      </c>
      <c r="G555" s="18"/>
      <c r="H555" s="19">
        <v>550</v>
      </c>
      <c r="I555" s="20">
        <v>0</v>
      </c>
      <c r="J555" s="20">
        <v>148500</v>
      </c>
      <c r="K555" s="20">
        <v>7419.5</v>
      </c>
      <c r="L555" s="22">
        <v>155919.5</v>
      </c>
      <c r="M555" s="23"/>
      <c r="N555" s="17">
        <v>4000</v>
      </c>
      <c r="O555" s="17">
        <v>4200</v>
      </c>
      <c r="P555" s="17">
        <v>4210</v>
      </c>
      <c r="Q555" s="15">
        <v>4217</v>
      </c>
      <c r="R555" s="24" t="s">
        <v>58</v>
      </c>
      <c r="S555" s="24">
        <v>7200</v>
      </c>
      <c r="T555" s="24" t="s">
        <v>619</v>
      </c>
      <c r="U555" s="31" t="s">
        <v>295</v>
      </c>
      <c r="V555" s="31">
        <v>7790</v>
      </c>
      <c r="W555" s="32"/>
      <c r="X555" s="32" t="s">
        <v>68</v>
      </c>
      <c r="Y555" s="13" t="s">
        <v>69</v>
      </c>
      <c r="Z555" s="25" t="s">
        <v>555</v>
      </c>
    </row>
    <row r="556" spans="1:26" hidden="1" x14ac:dyDescent="0.35">
      <c r="A556" s="46">
        <v>4000</v>
      </c>
      <c r="B556" s="33">
        <v>4217</v>
      </c>
      <c r="C556" s="34" t="s">
        <v>584</v>
      </c>
      <c r="D556" s="34" t="s">
        <v>449</v>
      </c>
      <c r="E556" s="33" t="s">
        <v>50</v>
      </c>
      <c r="F556" s="26"/>
      <c r="G556" s="26"/>
      <c r="H556" s="19">
        <v>22.5</v>
      </c>
      <c r="I556" s="20">
        <v>0</v>
      </c>
      <c r="J556" s="20">
        <v>150</v>
      </c>
      <c r="K556" s="21">
        <v>303.52499999999998</v>
      </c>
      <c r="L556" s="22">
        <v>453.52499999999998</v>
      </c>
      <c r="M556" s="23"/>
      <c r="N556" s="17">
        <v>4000</v>
      </c>
      <c r="O556" s="17">
        <v>4200</v>
      </c>
      <c r="P556" s="17">
        <v>4210</v>
      </c>
      <c r="Q556" s="14">
        <v>4217</v>
      </c>
      <c r="R556" s="24" t="s">
        <v>340</v>
      </c>
      <c r="S556" s="24" t="s">
        <v>341</v>
      </c>
      <c r="T556" s="24" t="s">
        <v>621</v>
      </c>
      <c r="U556" s="31" t="s">
        <v>342</v>
      </c>
      <c r="V556" s="31">
        <v>8610</v>
      </c>
      <c r="W556" s="13"/>
      <c r="X556" s="13" t="s">
        <v>68</v>
      </c>
      <c r="Y556" s="13" t="s">
        <v>69</v>
      </c>
      <c r="Z556" s="13" t="s">
        <v>555</v>
      </c>
    </row>
    <row r="557" spans="1:26" hidden="1" x14ac:dyDescent="0.35">
      <c r="A557" s="46">
        <v>4000</v>
      </c>
      <c r="B557" s="33">
        <v>4217</v>
      </c>
      <c r="C557" s="34" t="s">
        <v>354</v>
      </c>
      <c r="D557" s="34" t="s">
        <v>585</v>
      </c>
      <c r="E557" s="33" t="s">
        <v>50</v>
      </c>
      <c r="F557" s="26"/>
      <c r="G557" s="26"/>
      <c r="H557" s="19">
        <v>150</v>
      </c>
      <c r="I557" s="20">
        <v>0</v>
      </c>
      <c r="J557" s="20">
        <v>1000</v>
      </c>
      <c r="K557" s="21">
        <v>2023.5</v>
      </c>
      <c r="L557" s="22">
        <v>3023.5</v>
      </c>
      <c r="M557" s="23"/>
      <c r="N557" s="17">
        <v>4000</v>
      </c>
      <c r="O557" s="17">
        <v>4200</v>
      </c>
      <c r="P557" s="17">
        <v>4210</v>
      </c>
      <c r="Q557" s="14">
        <v>4217</v>
      </c>
      <c r="R557" s="24" t="s">
        <v>340</v>
      </c>
      <c r="S557" s="24" t="s">
        <v>341</v>
      </c>
      <c r="T557" s="24" t="s">
        <v>621</v>
      </c>
      <c r="U557" s="31" t="s">
        <v>342</v>
      </c>
      <c r="V557" s="31">
        <v>8610</v>
      </c>
      <c r="W557" s="13"/>
      <c r="X557" s="13" t="s">
        <v>68</v>
      </c>
      <c r="Y557" s="13" t="s">
        <v>69</v>
      </c>
      <c r="Z557" s="13" t="s">
        <v>555</v>
      </c>
    </row>
    <row r="558" spans="1:26" hidden="1" x14ac:dyDescent="0.35">
      <c r="A558" s="46">
        <v>4000</v>
      </c>
      <c r="B558" s="33">
        <v>4217</v>
      </c>
      <c r="C558" s="34" t="s">
        <v>358</v>
      </c>
      <c r="D558" s="34" t="s">
        <v>359</v>
      </c>
      <c r="E558" s="33" t="s">
        <v>50</v>
      </c>
      <c r="F558" s="18">
        <v>8</v>
      </c>
      <c r="G558" s="18"/>
      <c r="H558" s="19">
        <v>40</v>
      </c>
      <c r="I558" s="20">
        <v>0</v>
      </c>
      <c r="J558" s="20">
        <v>640</v>
      </c>
      <c r="K558" s="21">
        <v>539.6</v>
      </c>
      <c r="L558" s="22">
        <v>1179.5999999999999</v>
      </c>
      <c r="M558" s="23"/>
      <c r="N558" s="17">
        <v>4000</v>
      </c>
      <c r="O558" s="17">
        <v>4200</v>
      </c>
      <c r="P558" s="17">
        <v>4210</v>
      </c>
      <c r="Q558" s="14">
        <v>4217</v>
      </c>
      <c r="R558" s="24" t="s">
        <v>340</v>
      </c>
      <c r="S558" s="24" t="s">
        <v>341</v>
      </c>
      <c r="T558" s="24" t="s">
        <v>621</v>
      </c>
      <c r="U558" s="31" t="s">
        <v>342</v>
      </c>
      <c r="V558" s="31">
        <v>8610</v>
      </c>
      <c r="W558" s="13"/>
      <c r="X558" s="13" t="s">
        <v>68</v>
      </c>
      <c r="Y558" s="13" t="s">
        <v>69</v>
      </c>
      <c r="Z558" s="13" t="s">
        <v>555</v>
      </c>
    </row>
    <row r="559" spans="1:26" hidden="1" x14ac:dyDescent="0.35">
      <c r="A559" s="46">
        <v>4000</v>
      </c>
      <c r="B559" s="33">
        <v>4217</v>
      </c>
      <c r="C559" s="34" t="s">
        <v>586</v>
      </c>
      <c r="D559" s="34" t="s">
        <v>587</v>
      </c>
      <c r="E559" s="33" t="s">
        <v>50</v>
      </c>
      <c r="F559" s="26"/>
      <c r="G559" s="26"/>
      <c r="H559" s="19">
        <v>30</v>
      </c>
      <c r="I559" s="20">
        <v>0</v>
      </c>
      <c r="J559" s="20">
        <v>5000</v>
      </c>
      <c r="K559" s="21">
        <v>414.9</v>
      </c>
      <c r="L559" s="22">
        <v>5414.9</v>
      </c>
      <c r="M559" s="23"/>
      <c r="N559" s="17">
        <v>4000</v>
      </c>
      <c r="O559" s="17">
        <v>4200</v>
      </c>
      <c r="P559" s="17">
        <v>4210</v>
      </c>
      <c r="Q559" s="14">
        <v>4217</v>
      </c>
      <c r="R559" s="24" t="s">
        <v>340</v>
      </c>
      <c r="S559" s="24" t="s">
        <v>341</v>
      </c>
      <c r="T559" s="24" t="s">
        <v>621</v>
      </c>
      <c r="U559" s="31" t="s">
        <v>342</v>
      </c>
      <c r="V559" s="31">
        <v>8610</v>
      </c>
      <c r="W559" s="13"/>
      <c r="X559" s="13" t="s">
        <v>68</v>
      </c>
      <c r="Y559" s="13" t="s">
        <v>69</v>
      </c>
      <c r="Z559" s="13" t="s">
        <v>555</v>
      </c>
    </row>
    <row r="560" spans="1:26" hidden="1" x14ac:dyDescent="0.35">
      <c r="A560" s="14">
        <v>4000</v>
      </c>
      <c r="B560" s="15">
        <v>4218</v>
      </c>
      <c r="C560" s="28" t="s">
        <v>588</v>
      </c>
      <c r="D560" s="16" t="s">
        <v>589</v>
      </c>
      <c r="E560" s="17" t="s">
        <v>25</v>
      </c>
      <c r="F560" s="18">
        <v>450</v>
      </c>
      <c r="G560" s="36">
        <v>0.24</v>
      </c>
      <c r="H560" s="19">
        <f>+F560*G560</f>
        <v>108</v>
      </c>
      <c r="I560" s="20">
        <v>0</v>
      </c>
      <c r="J560" s="20">
        <v>0</v>
      </c>
      <c r="K560" s="21">
        <f>+M560*F560</f>
        <v>4500</v>
      </c>
      <c r="L560" s="22">
        <f>SUM(I560:K560)</f>
        <v>4500</v>
      </c>
      <c r="M560" s="23">
        <v>10</v>
      </c>
      <c r="N560" s="17">
        <v>4000</v>
      </c>
      <c r="O560" s="17">
        <v>4200</v>
      </c>
      <c r="P560" s="17">
        <v>4210</v>
      </c>
      <c r="Q560" s="15">
        <v>4218</v>
      </c>
      <c r="R560" s="24" t="s">
        <v>27</v>
      </c>
      <c r="S560" s="24" t="s">
        <v>28</v>
      </c>
      <c r="T560" s="24" t="s">
        <v>29</v>
      </c>
      <c r="U560" s="24" t="s">
        <v>30</v>
      </c>
      <c r="V560" s="24">
        <v>1314</v>
      </c>
      <c r="W560" s="13"/>
      <c r="X560" s="32" t="s">
        <v>68</v>
      </c>
      <c r="Y560" s="13" t="s">
        <v>69</v>
      </c>
      <c r="Z560" s="13" t="s">
        <v>590</v>
      </c>
    </row>
    <row r="561" spans="1:26" hidden="1" x14ac:dyDescent="0.35">
      <c r="A561" s="14">
        <v>4000</v>
      </c>
      <c r="B561" s="15">
        <v>4218</v>
      </c>
      <c r="C561" s="28" t="s">
        <v>591</v>
      </c>
      <c r="D561" s="16" t="s">
        <v>591</v>
      </c>
      <c r="E561" s="17" t="s">
        <v>57</v>
      </c>
      <c r="F561" s="18"/>
      <c r="G561" s="18"/>
      <c r="H561" s="19">
        <v>4900</v>
      </c>
      <c r="I561" s="20">
        <v>72800</v>
      </c>
      <c r="J561" s="20">
        <v>0</v>
      </c>
      <c r="K561" s="20">
        <v>66101</v>
      </c>
      <c r="L561" s="22">
        <v>138901</v>
      </c>
      <c r="M561" s="23"/>
      <c r="N561" s="17">
        <v>4000</v>
      </c>
      <c r="O561" s="17">
        <v>4200</v>
      </c>
      <c r="P561" s="17">
        <v>4210</v>
      </c>
      <c r="Q561" s="15">
        <v>4218</v>
      </c>
      <c r="R561" s="24" t="s">
        <v>58</v>
      </c>
      <c r="S561" s="24" t="s">
        <v>213</v>
      </c>
      <c r="T561" s="24" t="s">
        <v>620</v>
      </c>
      <c r="U561" s="31" t="s">
        <v>208</v>
      </c>
      <c r="V561" s="31">
        <v>7251</v>
      </c>
      <c r="W561" s="32"/>
      <c r="X561" s="32" t="s">
        <v>68</v>
      </c>
      <c r="Y561" s="13" t="s">
        <v>69</v>
      </c>
      <c r="Z561" s="25" t="s">
        <v>590</v>
      </c>
    </row>
    <row r="562" spans="1:26" hidden="1" x14ac:dyDescent="0.35">
      <c r="A562" s="14">
        <v>4000</v>
      </c>
      <c r="B562" s="15">
        <v>4218</v>
      </c>
      <c r="C562" s="28" t="s">
        <v>592</v>
      </c>
      <c r="D562" s="16" t="s">
        <v>593</v>
      </c>
      <c r="E562" s="17" t="s">
        <v>57</v>
      </c>
      <c r="F562" s="18">
        <v>19700</v>
      </c>
      <c r="G562" s="18"/>
      <c r="H562" s="19">
        <v>59100</v>
      </c>
      <c r="I562" s="20">
        <v>2387797.6</v>
      </c>
      <c r="J562" s="20">
        <v>0</v>
      </c>
      <c r="K562" s="20">
        <v>797259</v>
      </c>
      <c r="L562" s="22">
        <v>3185056.6</v>
      </c>
      <c r="M562" s="23"/>
      <c r="N562" s="17">
        <v>4000</v>
      </c>
      <c r="O562" s="17">
        <v>4200</v>
      </c>
      <c r="P562" s="17">
        <v>4210</v>
      </c>
      <c r="Q562" s="15">
        <v>4218</v>
      </c>
      <c r="R562" s="24" t="s">
        <v>58</v>
      </c>
      <c r="S562" s="24" t="s">
        <v>213</v>
      </c>
      <c r="T562" s="24" t="s">
        <v>620</v>
      </c>
      <c r="U562" s="31" t="s">
        <v>64</v>
      </c>
      <c r="V562" s="31">
        <v>7911</v>
      </c>
      <c r="W562" s="32"/>
      <c r="X562" s="32" t="s">
        <v>68</v>
      </c>
      <c r="Y562" s="13" t="s">
        <v>69</v>
      </c>
      <c r="Z562" s="25" t="s">
        <v>590</v>
      </c>
    </row>
    <row r="563" spans="1:26" hidden="1" x14ac:dyDescent="0.35">
      <c r="A563" s="14">
        <v>4000</v>
      </c>
      <c r="B563" s="15">
        <v>4218</v>
      </c>
      <c r="C563" s="28" t="s">
        <v>594</v>
      </c>
      <c r="D563" s="16" t="s">
        <v>595</v>
      </c>
      <c r="E563" s="17" t="s">
        <v>57</v>
      </c>
      <c r="F563" s="18">
        <v>2000</v>
      </c>
      <c r="G563" s="18"/>
      <c r="H563" s="19">
        <v>6000</v>
      </c>
      <c r="I563" s="20">
        <v>345270</v>
      </c>
      <c r="J563" s="20">
        <v>0</v>
      </c>
      <c r="K563" s="20">
        <v>80940</v>
      </c>
      <c r="L563" s="22">
        <v>426210</v>
      </c>
      <c r="M563" s="23"/>
      <c r="N563" s="17">
        <v>4000</v>
      </c>
      <c r="O563" s="17">
        <v>4200</v>
      </c>
      <c r="P563" s="17">
        <v>4210</v>
      </c>
      <c r="Q563" s="15">
        <v>4218</v>
      </c>
      <c r="R563" s="24" t="s">
        <v>58</v>
      </c>
      <c r="S563" s="24" t="s">
        <v>213</v>
      </c>
      <c r="T563" s="24" t="s">
        <v>620</v>
      </c>
      <c r="U563" s="31" t="s">
        <v>64</v>
      </c>
      <c r="V563" s="31">
        <v>7911</v>
      </c>
      <c r="W563" s="32"/>
      <c r="X563" s="32" t="s">
        <v>68</v>
      </c>
      <c r="Y563" s="13" t="s">
        <v>69</v>
      </c>
      <c r="Z563" s="25" t="s">
        <v>590</v>
      </c>
    </row>
    <row r="564" spans="1:26" hidden="1" x14ac:dyDescent="0.35">
      <c r="A564" s="14">
        <v>4000</v>
      </c>
      <c r="B564" s="15">
        <v>4218</v>
      </c>
      <c r="C564" s="28" t="s">
        <v>596</v>
      </c>
      <c r="D564" s="16" t="s">
        <v>596</v>
      </c>
      <c r="E564" s="17" t="s">
        <v>50</v>
      </c>
      <c r="F564" s="18">
        <v>1</v>
      </c>
      <c r="G564" s="18"/>
      <c r="H564" s="19">
        <v>150</v>
      </c>
      <c r="I564" s="20">
        <v>0</v>
      </c>
      <c r="J564" s="20">
        <v>27000</v>
      </c>
      <c r="K564" s="20">
        <v>2023.5</v>
      </c>
      <c r="L564" s="22">
        <v>29023.5</v>
      </c>
      <c r="M564" s="23"/>
      <c r="N564" s="17">
        <v>4000</v>
      </c>
      <c r="O564" s="17">
        <v>4200</v>
      </c>
      <c r="P564" s="17">
        <v>4210</v>
      </c>
      <c r="Q564" s="15">
        <v>4218</v>
      </c>
      <c r="R564" s="24" t="s">
        <v>58</v>
      </c>
      <c r="S564" s="24">
        <v>7200</v>
      </c>
      <c r="T564" s="24" t="s">
        <v>619</v>
      </c>
      <c r="U564" s="31" t="s">
        <v>59</v>
      </c>
      <c r="V564" s="31">
        <v>7260</v>
      </c>
      <c r="W564" s="32" t="s">
        <v>597</v>
      </c>
      <c r="X564" s="32" t="s">
        <v>68</v>
      </c>
      <c r="Y564" s="13" t="s">
        <v>69</v>
      </c>
      <c r="Z564" s="25" t="s">
        <v>590</v>
      </c>
    </row>
    <row r="565" spans="1:26" hidden="1" x14ac:dyDescent="0.35">
      <c r="A565" s="14">
        <v>4000</v>
      </c>
      <c r="B565" s="15">
        <v>4218</v>
      </c>
      <c r="C565" s="28" t="s">
        <v>598</v>
      </c>
      <c r="D565" s="16" t="s">
        <v>598</v>
      </c>
      <c r="E565" s="17" t="s">
        <v>50</v>
      </c>
      <c r="F565" s="18">
        <v>1</v>
      </c>
      <c r="G565" s="18"/>
      <c r="H565" s="19">
        <v>150</v>
      </c>
      <c r="I565" s="20">
        <v>0</v>
      </c>
      <c r="J565" s="20">
        <v>27000</v>
      </c>
      <c r="K565" s="20">
        <v>2023.5</v>
      </c>
      <c r="L565" s="22">
        <v>29023.5</v>
      </c>
      <c r="M565" s="23"/>
      <c r="N565" s="17">
        <v>4000</v>
      </c>
      <c r="O565" s="17">
        <v>4200</v>
      </c>
      <c r="P565" s="17">
        <v>4210</v>
      </c>
      <c r="Q565" s="15">
        <v>4218</v>
      </c>
      <c r="R565" s="24" t="s">
        <v>58</v>
      </c>
      <c r="S565" s="24">
        <v>7200</v>
      </c>
      <c r="T565" s="24" t="s">
        <v>619</v>
      </c>
      <c r="U565" s="31" t="s">
        <v>59</v>
      </c>
      <c r="V565" s="31">
        <v>7260</v>
      </c>
      <c r="W565" s="32" t="s">
        <v>597</v>
      </c>
      <c r="X565" s="32" t="s">
        <v>68</v>
      </c>
      <c r="Y565" s="13" t="s">
        <v>69</v>
      </c>
      <c r="Z565" s="25" t="s">
        <v>590</v>
      </c>
    </row>
    <row r="566" spans="1:26" hidden="1" x14ac:dyDescent="0.35">
      <c r="A566" s="14">
        <v>4000</v>
      </c>
      <c r="B566" s="15">
        <v>4218</v>
      </c>
      <c r="C566" s="28" t="s">
        <v>599</v>
      </c>
      <c r="D566" s="16" t="s">
        <v>599</v>
      </c>
      <c r="E566" s="17" t="s">
        <v>50</v>
      </c>
      <c r="F566" s="18">
        <v>1</v>
      </c>
      <c r="G566" s="18"/>
      <c r="H566" s="19">
        <v>150</v>
      </c>
      <c r="I566" s="20">
        <v>0</v>
      </c>
      <c r="J566" s="20">
        <v>27000</v>
      </c>
      <c r="K566" s="20">
        <v>2023.5</v>
      </c>
      <c r="L566" s="22">
        <v>29023.5</v>
      </c>
      <c r="M566" s="23"/>
      <c r="N566" s="17">
        <v>4000</v>
      </c>
      <c r="O566" s="17">
        <v>4200</v>
      </c>
      <c r="P566" s="17">
        <v>4210</v>
      </c>
      <c r="Q566" s="15">
        <v>4218</v>
      </c>
      <c r="R566" s="24" t="s">
        <v>58</v>
      </c>
      <c r="S566" s="24">
        <v>7200</v>
      </c>
      <c r="T566" s="24" t="s">
        <v>619</v>
      </c>
      <c r="U566" s="31" t="s">
        <v>59</v>
      </c>
      <c r="V566" s="31">
        <v>7260</v>
      </c>
      <c r="W566" s="32" t="s">
        <v>597</v>
      </c>
      <c r="X566" s="32" t="s">
        <v>68</v>
      </c>
      <c r="Y566" s="13" t="s">
        <v>69</v>
      </c>
      <c r="Z566" s="25" t="s">
        <v>590</v>
      </c>
    </row>
    <row r="567" spans="1:26" hidden="1" x14ac:dyDescent="0.35">
      <c r="A567" s="14">
        <v>4000</v>
      </c>
      <c r="B567" s="15">
        <v>4218</v>
      </c>
      <c r="C567" s="28" t="s">
        <v>600</v>
      </c>
      <c r="D567" s="16" t="s">
        <v>600</v>
      </c>
      <c r="E567" s="17" t="s">
        <v>50</v>
      </c>
      <c r="F567" s="18">
        <v>1</v>
      </c>
      <c r="G567" s="18"/>
      <c r="H567" s="19">
        <v>150</v>
      </c>
      <c r="I567" s="20">
        <v>0</v>
      </c>
      <c r="J567" s="20">
        <v>27000</v>
      </c>
      <c r="K567" s="20">
        <v>2023.5</v>
      </c>
      <c r="L567" s="22">
        <v>29023.5</v>
      </c>
      <c r="M567" s="23"/>
      <c r="N567" s="17">
        <v>4000</v>
      </c>
      <c r="O567" s="17">
        <v>4200</v>
      </c>
      <c r="P567" s="17">
        <v>4210</v>
      </c>
      <c r="Q567" s="15">
        <v>4218</v>
      </c>
      <c r="R567" s="24" t="s">
        <v>58</v>
      </c>
      <c r="S567" s="24">
        <v>7200</v>
      </c>
      <c r="T567" s="24" t="s">
        <v>619</v>
      </c>
      <c r="U567" s="31" t="s">
        <v>59</v>
      </c>
      <c r="V567" s="31">
        <v>7260</v>
      </c>
      <c r="W567" s="32" t="s">
        <v>597</v>
      </c>
      <c r="X567" s="32" t="s">
        <v>68</v>
      </c>
      <c r="Y567" s="13" t="s">
        <v>69</v>
      </c>
      <c r="Z567" s="25" t="s">
        <v>590</v>
      </c>
    </row>
    <row r="568" spans="1:26" hidden="1" x14ac:dyDescent="0.35">
      <c r="A568" s="14">
        <v>4000</v>
      </c>
      <c r="B568" s="15">
        <v>4218</v>
      </c>
      <c r="C568" s="28" t="s">
        <v>601</v>
      </c>
      <c r="D568" s="16" t="s">
        <v>601</v>
      </c>
      <c r="E568" s="17" t="s">
        <v>50</v>
      </c>
      <c r="F568" s="18">
        <v>1</v>
      </c>
      <c r="G568" s="18"/>
      <c r="H568" s="19">
        <v>150</v>
      </c>
      <c r="I568" s="20">
        <v>0</v>
      </c>
      <c r="J568" s="20">
        <v>27000</v>
      </c>
      <c r="K568" s="20">
        <v>2023.5</v>
      </c>
      <c r="L568" s="22">
        <v>29023.5</v>
      </c>
      <c r="M568" s="23"/>
      <c r="N568" s="17">
        <v>4000</v>
      </c>
      <c r="O568" s="17">
        <v>4200</v>
      </c>
      <c r="P568" s="17">
        <v>4210</v>
      </c>
      <c r="Q568" s="15">
        <v>4218</v>
      </c>
      <c r="R568" s="24" t="s">
        <v>58</v>
      </c>
      <c r="S568" s="24">
        <v>7200</v>
      </c>
      <c r="T568" s="24" t="s">
        <v>619</v>
      </c>
      <c r="U568" s="31" t="s">
        <v>59</v>
      </c>
      <c r="V568" s="31">
        <v>7260</v>
      </c>
      <c r="W568" s="32" t="s">
        <v>597</v>
      </c>
      <c r="X568" s="32" t="s">
        <v>68</v>
      </c>
      <c r="Y568" s="13" t="s">
        <v>69</v>
      </c>
      <c r="Z568" s="25" t="s">
        <v>590</v>
      </c>
    </row>
    <row r="569" spans="1:26" hidden="1" x14ac:dyDescent="0.35">
      <c r="A569" s="14">
        <v>4000</v>
      </c>
      <c r="B569" s="15">
        <v>4218</v>
      </c>
      <c r="C569" s="28" t="s">
        <v>602</v>
      </c>
      <c r="D569" s="16" t="s">
        <v>602</v>
      </c>
      <c r="E569" s="17" t="s">
        <v>50</v>
      </c>
      <c r="F569" s="18">
        <v>1</v>
      </c>
      <c r="G569" s="18"/>
      <c r="H569" s="19">
        <v>150</v>
      </c>
      <c r="I569" s="20">
        <v>0</v>
      </c>
      <c r="J569" s="20">
        <v>27000</v>
      </c>
      <c r="K569" s="20">
        <v>2023.5</v>
      </c>
      <c r="L569" s="22">
        <v>29023.5</v>
      </c>
      <c r="M569" s="23"/>
      <c r="N569" s="17">
        <v>4000</v>
      </c>
      <c r="O569" s="17">
        <v>4200</v>
      </c>
      <c r="P569" s="17">
        <v>4210</v>
      </c>
      <c r="Q569" s="15">
        <v>4218</v>
      </c>
      <c r="R569" s="24" t="s">
        <v>58</v>
      </c>
      <c r="S569" s="24">
        <v>7200</v>
      </c>
      <c r="T569" s="24" t="s">
        <v>619</v>
      </c>
      <c r="U569" s="31" t="s">
        <v>59</v>
      </c>
      <c r="V569" s="31">
        <v>7260</v>
      </c>
      <c r="W569" s="32" t="s">
        <v>597</v>
      </c>
      <c r="X569" s="32" t="s">
        <v>68</v>
      </c>
      <c r="Y569" s="13" t="s">
        <v>69</v>
      </c>
      <c r="Z569" s="25" t="s">
        <v>590</v>
      </c>
    </row>
    <row r="570" spans="1:26" hidden="1" x14ac:dyDescent="0.35">
      <c r="A570" s="14">
        <v>4000</v>
      </c>
      <c r="B570" s="15">
        <v>4218</v>
      </c>
      <c r="C570" s="28" t="s">
        <v>603</v>
      </c>
      <c r="D570" s="16" t="s">
        <v>603</v>
      </c>
      <c r="E570" s="17" t="s">
        <v>50</v>
      </c>
      <c r="F570" s="18">
        <v>1</v>
      </c>
      <c r="G570" s="18"/>
      <c r="H570" s="19">
        <v>150</v>
      </c>
      <c r="I570" s="20">
        <v>0</v>
      </c>
      <c r="J570" s="20">
        <v>27000</v>
      </c>
      <c r="K570" s="20">
        <v>2023.5</v>
      </c>
      <c r="L570" s="22">
        <v>29023.5</v>
      </c>
      <c r="M570" s="23"/>
      <c r="N570" s="17">
        <v>4000</v>
      </c>
      <c r="O570" s="17">
        <v>4200</v>
      </c>
      <c r="P570" s="17">
        <v>4210</v>
      </c>
      <c r="Q570" s="15">
        <v>4218</v>
      </c>
      <c r="R570" s="24" t="s">
        <v>58</v>
      </c>
      <c r="S570" s="24">
        <v>7200</v>
      </c>
      <c r="T570" s="24" t="s">
        <v>619</v>
      </c>
      <c r="U570" s="31" t="s">
        <v>59</v>
      </c>
      <c r="V570" s="31">
        <v>7260</v>
      </c>
      <c r="W570" s="32" t="s">
        <v>597</v>
      </c>
      <c r="X570" s="32" t="s">
        <v>68</v>
      </c>
      <c r="Y570" s="13" t="s">
        <v>69</v>
      </c>
      <c r="Z570" s="25" t="s">
        <v>590</v>
      </c>
    </row>
    <row r="571" spans="1:26" hidden="1" x14ac:dyDescent="0.35">
      <c r="A571" s="14">
        <v>4000</v>
      </c>
      <c r="B571" s="15">
        <v>4218</v>
      </c>
      <c r="C571" s="28" t="s">
        <v>604</v>
      </c>
      <c r="D571" s="16" t="s">
        <v>604</v>
      </c>
      <c r="E571" s="17" t="s">
        <v>50</v>
      </c>
      <c r="F571" s="18">
        <v>1</v>
      </c>
      <c r="G571" s="18"/>
      <c r="H571" s="19">
        <v>150</v>
      </c>
      <c r="I571" s="20">
        <v>0</v>
      </c>
      <c r="J571" s="20">
        <v>27000</v>
      </c>
      <c r="K571" s="20">
        <v>2023.5</v>
      </c>
      <c r="L571" s="22">
        <v>29023.5</v>
      </c>
      <c r="M571" s="23"/>
      <c r="N571" s="17">
        <v>4000</v>
      </c>
      <c r="O571" s="17">
        <v>4200</v>
      </c>
      <c r="P571" s="17">
        <v>4210</v>
      </c>
      <c r="Q571" s="15">
        <v>4218</v>
      </c>
      <c r="R571" s="24" t="s">
        <v>58</v>
      </c>
      <c r="S571" s="24">
        <v>7200</v>
      </c>
      <c r="T571" s="24" t="s">
        <v>619</v>
      </c>
      <c r="U571" s="31" t="s">
        <v>59</v>
      </c>
      <c r="V571" s="31">
        <v>7260</v>
      </c>
      <c r="W571" s="32" t="s">
        <v>597</v>
      </c>
      <c r="X571" s="32" t="s">
        <v>68</v>
      </c>
      <c r="Y571" s="13" t="s">
        <v>69</v>
      </c>
      <c r="Z571" s="25" t="s">
        <v>590</v>
      </c>
    </row>
    <row r="572" spans="1:26" hidden="1" x14ac:dyDescent="0.35">
      <c r="A572" s="14">
        <v>4000</v>
      </c>
      <c r="B572" s="15">
        <v>4218</v>
      </c>
      <c r="C572" s="28" t="s">
        <v>605</v>
      </c>
      <c r="D572" s="16" t="s">
        <v>605</v>
      </c>
      <c r="E572" s="17" t="s">
        <v>57</v>
      </c>
      <c r="F572" s="18"/>
      <c r="G572" s="18"/>
      <c r="H572" s="19">
        <v>880</v>
      </c>
      <c r="I572" s="20">
        <v>176000</v>
      </c>
      <c r="J572" s="20">
        <v>0</v>
      </c>
      <c r="K572" s="20">
        <v>11871.2</v>
      </c>
      <c r="L572" s="22">
        <v>187871.2</v>
      </c>
      <c r="M572" s="23"/>
      <c r="N572" s="17">
        <v>4000</v>
      </c>
      <c r="O572" s="17">
        <v>4200</v>
      </c>
      <c r="P572" s="17">
        <v>4210</v>
      </c>
      <c r="Q572" s="15">
        <v>4218</v>
      </c>
      <c r="R572" s="24" t="s">
        <v>58</v>
      </c>
      <c r="S572" s="24" t="s">
        <v>213</v>
      </c>
      <c r="T572" s="24" t="s">
        <v>620</v>
      </c>
      <c r="U572" s="31" t="s">
        <v>63</v>
      </c>
      <c r="V572" s="31">
        <v>7823</v>
      </c>
      <c r="W572" s="32"/>
      <c r="X572" s="32" t="s">
        <v>68</v>
      </c>
      <c r="Y572" s="13" t="s">
        <v>69</v>
      </c>
      <c r="Z572" s="25" t="s">
        <v>590</v>
      </c>
    </row>
    <row r="573" spans="1:26" hidden="1" x14ac:dyDescent="0.35">
      <c r="A573" s="14">
        <v>4000</v>
      </c>
      <c r="B573" s="15">
        <v>4218</v>
      </c>
      <c r="C573" s="28" t="s">
        <v>606</v>
      </c>
      <c r="D573" s="16" t="s">
        <v>606</v>
      </c>
      <c r="E573" s="17" t="s">
        <v>50</v>
      </c>
      <c r="F573" s="18">
        <v>1</v>
      </c>
      <c r="G573" s="18"/>
      <c r="H573" s="19">
        <v>50</v>
      </c>
      <c r="I573" s="20">
        <v>0</v>
      </c>
      <c r="J573" s="20">
        <v>405000</v>
      </c>
      <c r="K573" s="20">
        <v>674.5</v>
      </c>
      <c r="L573" s="22">
        <v>405674.5</v>
      </c>
      <c r="M573" s="23"/>
      <c r="N573" s="17">
        <v>4000</v>
      </c>
      <c r="O573" s="17">
        <v>4200</v>
      </c>
      <c r="P573" s="17">
        <v>4210</v>
      </c>
      <c r="Q573" s="15">
        <v>4218</v>
      </c>
      <c r="R573" s="24" t="s">
        <v>58</v>
      </c>
      <c r="S573" s="24">
        <v>7200</v>
      </c>
      <c r="T573" s="24" t="s">
        <v>619</v>
      </c>
      <c r="U573" s="31" t="s">
        <v>607</v>
      </c>
      <c r="V573" s="31">
        <v>7240</v>
      </c>
      <c r="W573" s="32"/>
      <c r="X573" s="32" t="s">
        <v>68</v>
      </c>
      <c r="Y573" s="13" t="s">
        <v>69</v>
      </c>
      <c r="Z573" s="25" t="s">
        <v>590</v>
      </c>
    </row>
    <row r="574" spans="1:26" hidden="1" x14ac:dyDescent="0.35">
      <c r="A574" s="14">
        <v>4000</v>
      </c>
      <c r="B574" s="15">
        <v>4218</v>
      </c>
      <c r="C574" s="28" t="s">
        <v>606</v>
      </c>
      <c r="D574" s="16" t="s">
        <v>606</v>
      </c>
      <c r="E574" s="17" t="s">
        <v>50</v>
      </c>
      <c r="F574" s="18">
        <v>1</v>
      </c>
      <c r="G574" s="18"/>
      <c r="H574" s="19">
        <v>50</v>
      </c>
      <c r="I574" s="20">
        <v>0</v>
      </c>
      <c r="J574" s="20">
        <v>405000</v>
      </c>
      <c r="K574" s="20">
        <v>674.5</v>
      </c>
      <c r="L574" s="22">
        <v>405674.5</v>
      </c>
      <c r="M574" s="23"/>
      <c r="N574" s="17">
        <v>4000</v>
      </c>
      <c r="O574" s="17">
        <v>4200</v>
      </c>
      <c r="P574" s="17">
        <v>4210</v>
      </c>
      <c r="Q574" s="15">
        <v>4218</v>
      </c>
      <c r="R574" s="24" t="s">
        <v>58</v>
      </c>
      <c r="S574" s="24">
        <v>7200</v>
      </c>
      <c r="T574" s="24" t="s">
        <v>619</v>
      </c>
      <c r="U574" s="31" t="s">
        <v>497</v>
      </c>
      <c r="V574" s="31">
        <v>7281</v>
      </c>
      <c r="W574" s="32"/>
      <c r="X574" s="32" t="s">
        <v>68</v>
      </c>
      <c r="Y574" s="13" t="s">
        <v>69</v>
      </c>
      <c r="Z574" s="25" t="s">
        <v>590</v>
      </c>
    </row>
    <row r="575" spans="1:26" hidden="1" x14ac:dyDescent="0.35">
      <c r="A575" s="14">
        <v>4000</v>
      </c>
      <c r="B575" s="15">
        <v>4218</v>
      </c>
      <c r="C575" s="28" t="s">
        <v>608</v>
      </c>
      <c r="D575" s="16" t="s">
        <v>608</v>
      </c>
      <c r="E575" s="17" t="s">
        <v>57</v>
      </c>
      <c r="F575" s="18"/>
      <c r="G575" s="18"/>
      <c r="H575" s="19">
        <v>420</v>
      </c>
      <c r="I575" s="20">
        <v>84000</v>
      </c>
      <c r="J575" s="20">
        <v>0</v>
      </c>
      <c r="K575" s="20">
        <v>5665.8</v>
      </c>
      <c r="L575" s="22">
        <v>89665.8</v>
      </c>
      <c r="M575" s="23"/>
      <c r="N575" s="17">
        <v>4000</v>
      </c>
      <c r="O575" s="17">
        <v>4200</v>
      </c>
      <c r="P575" s="17">
        <v>4210</v>
      </c>
      <c r="Q575" s="15">
        <v>4218</v>
      </c>
      <c r="R575" s="24" t="s">
        <v>58</v>
      </c>
      <c r="S575" s="24" t="s">
        <v>213</v>
      </c>
      <c r="T575" s="24" t="s">
        <v>620</v>
      </c>
      <c r="U575" s="31" t="s">
        <v>64</v>
      </c>
      <c r="V575" s="31">
        <v>7911</v>
      </c>
      <c r="W575" s="32"/>
      <c r="X575" s="32" t="s">
        <v>68</v>
      </c>
      <c r="Y575" s="13" t="s">
        <v>69</v>
      </c>
      <c r="Z575" s="25" t="s">
        <v>590</v>
      </c>
    </row>
  </sheetData>
  <autoFilter ref="A1:Z575" xr:uid="{323AA64D-9266-4BDD-8739-CC93D48713E1}">
    <filterColumn colId="4">
      <filters>
        <filter val="EA"/>
      </filters>
    </filterColumn>
    <filterColumn colId="18">
      <filters>
        <filter val="6100"/>
        <filter val="6200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C5D07-0FC2-4B57-ABF2-CEA3B810F87F}">
  <dimension ref="B2:I120"/>
  <sheetViews>
    <sheetView topLeftCell="A2" zoomScale="90" zoomScaleNormal="90" workbookViewId="0">
      <selection activeCell="I12" sqref="I12"/>
    </sheetView>
  </sheetViews>
  <sheetFormatPr defaultColWidth="9.1796875" defaultRowHeight="14.5" x14ac:dyDescent="0.35"/>
  <cols>
    <col min="1" max="1" width="3.54296875" customWidth="1"/>
    <col min="2" max="2" width="10.453125" style="54" customWidth="1"/>
    <col min="3" max="3" width="24.54296875" customWidth="1"/>
    <col min="4" max="4" width="7.7265625" style="54" bestFit="1" customWidth="1"/>
    <col min="5" max="5" width="14.453125" style="56" customWidth="1"/>
    <col min="6" max="6" width="26.1796875" style="56" bestFit="1" customWidth="1"/>
    <col min="7" max="8" width="17.54296875" style="56" bestFit="1" customWidth="1"/>
    <col min="9" max="9" width="17.453125" style="57" bestFit="1" customWidth="1"/>
    <col min="10" max="10" width="12.7265625" customWidth="1"/>
    <col min="11" max="11" width="14.54296875" customWidth="1"/>
  </cols>
  <sheetData>
    <row r="2" spans="2:9" x14ac:dyDescent="0.35">
      <c r="B2" s="63" t="s">
        <v>23</v>
      </c>
      <c r="C2" t="s">
        <v>69</v>
      </c>
    </row>
    <row r="3" spans="2:9" x14ac:dyDescent="0.35">
      <c r="H3"/>
    </row>
    <row r="4" spans="2:9" x14ac:dyDescent="0.35">
      <c r="C4" s="54"/>
      <c r="E4" s="131" t="s">
        <v>622</v>
      </c>
      <c r="H4"/>
      <c r="I4"/>
    </row>
    <row r="5" spans="2:9" x14ac:dyDescent="0.35">
      <c r="B5" s="63" t="s">
        <v>17</v>
      </c>
      <c r="C5" s="55" t="s">
        <v>18</v>
      </c>
      <c r="D5" s="55" t="s">
        <v>4</v>
      </c>
      <c r="E5" s="56" t="s">
        <v>611</v>
      </c>
      <c r="F5" s="56" t="s">
        <v>623</v>
      </c>
      <c r="G5" s="56" t="s">
        <v>624</v>
      </c>
      <c r="H5"/>
      <c r="I5"/>
    </row>
    <row r="6" spans="2:9" x14ac:dyDescent="0.35">
      <c r="B6" s="54" t="s">
        <v>28</v>
      </c>
      <c r="C6" t="s">
        <v>29</v>
      </c>
      <c r="D6" t="s">
        <v>25</v>
      </c>
      <c r="E6" s="56">
        <v>971427</v>
      </c>
      <c r="F6" s="56">
        <v>233142.48</v>
      </c>
      <c r="G6" s="56">
        <v>9714270</v>
      </c>
      <c r="H6"/>
      <c r="I6"/>
    </row>
    <row r="7" spans="2:9" x14ac:dyDescent="0.35">
      <c r="B7" s="54" t="s">
        <v>31</v>
      </c>
      <c r="C7" t="s">
        <v>66</v>
      </c>
      <c r="D7" t="s">
        <v>25</v>
      </c>
      <c r="E7" s="56">
        <v>141320</v>
      </c>
      <c r="F7" s="56">
        <v>182573.60000000003</v>
      </c>
      <c r="G7" s="56">
        <v>7066000</v>
      </c>
      <c r="H7"/>
      <c r="I7"/>
    </row>
    <row r="8" spans="2:9" x14ac:dyDescent="0.35">
      <c r="B8" s="54" t="s">
        <v>37</v>
      </c>
      <c r="C8" t="s">
        <v>612</v>
      </c>
      <c r="D8" t="s">
        <v>25</v>
      </c>
      <c r="E8" s="56">
        <v>3021</v>
      </c>
      <c r="F8" s="56">
        <v>84588</v>
      </c>
      <c r="G8" s="56">
        <v>2960580</v>
      </c>
      <c r="H8"/>
      <c r="I8"/>
    </row>
    <row r="9" spans="2:9" x14ac:dyDescent="0.35">
      <c r="B9" s="54" t="s">
        <v>83</v>
      </c>
      <c r="C9" t="s">
        <v>613</v>
      </c>
      <c r="D9" t="s">
        <v>25</v>
      </c>
      <c r="E9" s="56">
        <v>5646</v>
      </c>
      <c r="F9" s="56">
        <v>98691</v>
      </c>
      <c r="G9" s="56">
        <v>6210600</v>
      </c>
      <c r="H9"/>
      <c r="I9"/>
    </row>
    <row r="10" spans="2:9" x14ac:dyDescent="0.35">
      <c r="B10" s="54" t="s">
        <v>36</v>
      </c>
      <c r="C10" t="s">
        <v>614</v>
      </c>
      <c r="D10" t="s">
        <v>25</v>
      </c>
      <c r="E10" s="56">
        <v>300</v>
      </c>
      <c r="F10" s="56">
        <v>7400</v>
      </c>
      <c r="G10" s="56">
        <v>540000</v>
      </c>
      <c r="H10"/>
      <c r="I10"/>
    </row>
    <row r="11" spans="2:9" x14ac:dyDescent="0.35">
      <c r="B11" s="54" t="s">
        <v>42</v>
      </c>
      <c r="C11" t="s">
        <v>615</v>
      </c>
      <c r="D11" t="s">
        <v>40</v>
      </c>
      <c r="E11" s="56">
        <v>3326</v>
      </c>
      <c r="F11" s="56">
        <v>203311.5</v>
      </c>
      <c r="G11" s="56">
        <v>4938309.9000000004</v>
      </c>
      <c r="H11"/>
      <c r="I11"/>
    </row>
    <row r="12" spans="2:9" x14ac:dyDescent="0.35">
      <c r="B12" s="54" t="s">
        <v>26</v>
      </c>
      <c r="C12" t="s">
        <v>616</v>
      </c>
      <c r="D12" t="s">
        <v>47</v>
      </c>
      <c r="E12" s="56">
        <v>26030</v>
      </c>
      <c r="F12" s="56">
        <v>78090</v>
      </c>
      <c r="G12" s="56">
        <v>1872598.2</v>
      </c>
      <c r="H12"/>
      <c r="I12"/>
    </row>
    <row r="13" spans="2:9" x14ac:dyDescent="0.35">
      <c r="B13" s="54" t="s">
        <v>51</v>
      </c>
      <c r="C13" t="s">
        <v>617</v>
      </c>
      <c r="D13" t="s">
        <v>97</v>
      </c>
      <c r="E13" s="56">
        <v>4675</v>
      </c>
      <c r="F13" s="56">
        <v>36885.749999999993</v>
      </c>
      <c r="G13" s="56">
        <v>1893375</v>
      </c>
      <c r="H13"/>
      <c r="I13"/>
    </row>
    <row r="14" spans="2:9" x14ac:dyDescent="0.35">
      <c r="B14" s="54" t="s">
        <v>122</v>
      </c>
      <c r="C14" t="s">
        <v>625</v>
      </c>
      <c r="D14" t="s">
        <v>121</v>
      </c>
      <c r="E14" s="56">
        <v>245.7</v>
      </c>
      <c r="F14" s="56">
        <v>32121</v>
      </c>
      <c r="G14" s="56">
        <v>1351350</v>
      </c>
      <c r="H14"/>
      <c r="I14"/>
    </row>
    <row r="15" spans="2:9" x14ac:dyDescent="0.35">
      <c r="B15" s="54" t="s">
        <v>144</v>
      </c>
      <c r="C15" t="s">
        <v>626</v>
      </c>
      <c r="D15" t="s">
        <v>50</v>
      </c>
      <c r="E15" s="56">
        <v>192</v>
      </c>
      <c r="F15" s="56">
        <v>28483.877192982458</v>
      </c>
      <c r="G15" s="56">
        <v>418151.97</v>
      </c>
      <c r="H15"/>
      <c r="I15"/>
    </row>
    <row r="16" spans="2:9" x14ac:dyDescent="0.35">
      <c r="B16" s="54" t="s">
        <v>106</v>
      </c>
      <c r="C16" t="s">
        <v>618</v>
      </c>
      <c r="D16" t="s">
        <v>57</v>
      </c>
      <c r="E16" s="56">
        <v>4310</v>
      </c>
      <c r="F16" s="56">
        <v>12930</v>
      </c>
      <c r="G16" s="56">
        <v>174425.7</v>
      </c>
      <c r="H16"/>
      <c r="I16"/>
    </row>
    <row r="17" spans="2:9" x14ac:dyDescent="0.35">
      <c r="B17" s="54" t="s">
        <v>213</v>
      </c>
      <c r="C17" t="s">
        <v>620</v>
      </c>
      <c r="D17" t="s">
        <v>57</v>
      </c>
      <c r="E17" s="56">
        <v>214045</v>
      </c>
      <c r="F17" s="56">
        <v>158356.75</v>
      </c>
      <c r="G17" s="56">
        <v>2153161.8225000002</v>
      </c>
      <c r="H17"/>
      <c r="I17"/>
    </row>
    <row r="18" spans="2:9" x14ac:dyDescent="0.35">
      <c r="B18" s="54" t="s">
        <v>341</v>
      </c>
      <c r="C18" t="s">
        <v>621</v>
      </c>
      <c r="D18" t="s">
        <v>50</v>
      </c>
      <c r="E18" s="56">
        <v>362</v>
      </c>
      <c r="F18" s="56">
        <v>10885.5</v>
      </c>
      <c r="G18" s="56">
        <v>148127.53499999992</v>
      </c>
      <c r="H18"/>
      <c r="I18"/>
    </row>
    <row r="19" spans="2:9" x14ac:dyDescent="0.35">
      <c r="B19" s="54">
        <v>7200</v>
      </c>
      <c r="C19" t="s">
        <v>619</v>
      </c>
      <c r="D19" t="s">
        <v>50</v>
      </c>
      <c r="E19" s="56">
        <v>2152</v>
      </c>
      <c r="F19" s="56">
        <v>19407</v>
      </c>
      <c r="G19" s="56">
        <v>264095.63000000012</v>
      </c>
      <c r="H19"/>
      <c r="I19"/>
    </row>
    <row r="20" spans="2:9" x14ac:dyDescent="0.35">
      <c r="B20" s="54">
        <v>6100</v>
      </c>
      <c r="C20" t="s">
        <v>627</v>
      </c>
      <c r="D20" t="s">
        <v>57</v>
      </c>
      <c r="E20" s="56">
        <v>3121</v>
      </c>
      <c r="F20" s="56">
        <v>21536.75</v>
      </c>
      <c r="G20" s="56">
        <v>307718.92499999999</v>
      </c>
      <c r="H20"/>
      <c r="I20"/>
    </row>
    <row r="21" spans="2:9" x14ac:dyDescent="0.35">
      <c r="B21" s="54" t="s">
        <v>609</v>
      </c>
      <c r="C21" s="54"/>
      <c r="E21" s="56">
        <v>1380172.7</v>
      </c>
      <c r="F21" s="56">
        <v>1208403.2071929825</v>
      </c>
      <c r="G21" s="56">
        <v>40012764.68249999</v>
      </c>
      <c r="H21"/>
      <c r="I21"/>
    </row>
    <row r="22" spans="2:9" x14ac:dyDescent="0.35">
      <c r="B22"/>
      <c r="D22"/>
      <c r="H22"/>
      <c r="I22"/>
    </row>
    <row r="23" spans="2:9" x14ac:dyDescent="0.35">
      <c r="B23"/>
      <c r="D23"/>
      <c r="H23"/>
      <c r="I23"/>
    </row>
    <row r="24" spans="2:9" x14ac:dyDescent="0.35">
      <c r="B24"/>
      <c r="D24"/>
      <c r="H24"/>
      <c r="I24"/>
    </row>
    <row r="25" spans="2:9" x14ac:dyDescent="0.35">
      <c r="B25"/>
      <c r="D25"/>
      <c r="H25"/>
      <c r="I25"/>
    </row>
    <row r="26" spans="2:9" x14ac:dyDescent="0.35">
      <c r="B26"/>
      <c r="D26"/>
      <c r="H26"/>
      <c r="I26"/>
    </row>
    <row r="27" spans="2:9" x14ac:dyDescent="0.35">
      <c r="B27"/>
      <c r="D27"/>
      <c r="H27"/>
      <c r="I27"/>
    </row>
    <row r="28" spans="2:9" x14ac:dyDescent="0.35">
      <c r="B28"/>
      <c r="D28"/>
      <c r="H28"/>
      <c r="I28"/>
    </row>
    <row r="29" spans="2:9" x14ac:dyDescent="0.35">
      <c r="B29"/>
      <c r="D29"/>
      <c r="H29"/>
      <c r="I29"/>
    </row>
    <row r="30" spans="2:9" x14ac:dyDescent="0.35">
      <c r="B30"/>
      <c r="D30"/>
      <c r="H30"/>
      <c r="I30"/>
    </row>
    <row r="31" spans="2:9" x14ac:dyDescent="0.35">
      <c r="B31"/>
      <c r="D31"/>
      <c r="H31"/>
      <c r="I31"/>
    </row>
    <row r="32" spans="2:9" x14ac:dyDescent="0.35">
      <c r="B32"/>
      <c r="D32"/>
      <c r="H32"/>
      <c r="I32"/>
    </row>
    <row r="33" spans="2:9" x14ac:dyDescent="0.35">
      <c r="B33"/>
      <c r="D33"/>
      <c r="H33"/>
      <c r="I33"/>
    </row>
    <row r="34" spans="2:9" x14ac:dyDescent="0.35">
      <c r="B34"/>
      <c r="D34"/>
      <c r="H34"/>
      <c r="I34"/>
    </row>
    <row r="35" spans="2:9" x14ac:dyDescent="0.35">
      <c r="B35"/>
      <c r="D35"/>
      <c r="H35"/>
      <c r="I35"/>
    </row>
    <row r="36" spans="2:9" x14ac:dyDescent="0.35">
      <c r="B36"/>
      <c r="D36"/>
      <c r="H36"/>
      <c r="I36"/>
    </row>
    <row r="37" spans="2:9" x14ac:dyDescent="0.35">
      <c r="B37"/>
      <c r="D37"/>
      <c r="H37"/>
      <c r="I37"/>
    </row>
    <row r="38" spans="2:9" x14ac:dyDescent="0.35">
      <c r="B38"/>
      <c r="D38"/>
      <c r="H38"/>
      <c r="I38"/>
    </row>
    <row r="39" spans="2:9" x14ac:dyDescent="0.35">
      <c r="B39"/>
      <c r="D39"/>
      <c r="H39"/>
      <c r="I39"/>
    </row>
    <row r="40" spans="2:9" x14ac:dyDescent="0.35">
      <c r="B40"/>
      <c r="D40"/>
      <c r="H40"/>
      <c r="I40"/>
    </row>
    <row r="41" spans="2:9" x14ac:dyDescent="0.35">
      <c r="B41"/>
      <c r="D41"/>
      <c r="H41"/>
      <c r="I41"/>
    </row>
    <row r="42" spans="2:9" x14ac:dyDescent="0.35">
      <c r="B42"/>
      <c r="D42"/>
      <c r="H42"/>
      <c r="I42"/>
    </row>
    <row r="43" spans="2:9" x14ac:dyDescent="0.35">
      <c r="B43"/>
      <c r="D43"/>
      <c r="H43"/>
      <c r="I43"/>
    </row>
    <row r="44" spans="2:9" x14ac:dyDescent="0.35">
      <c r="B44"/>
      <c r="D44"/>
      <c r="H44"/>
      <c r="I44"/>
    </row>
    <row r="45" spans="2:9" x14ac:dyDescent="0.35">
      <c r="B45"/>
      <c r="D45"/>
      <c r="H45"/>
      <c r="I45"/>
    </row>
    <row r="46" spans="2:9" x14ac:dyDescent="0.35">
      <c r="B46"/>
      <c r="D46"/>
      <c r="H46"/>
      <c r="I46"/>
    </row>
    <row r="47" spans="2:9" x14ac:dyDescent="0.35">
      <c r="B47"/>
      <c r="D47"/>
      <c r="H47"/>
      <c r="I47"/>
    </row>
    <row r="48" spans="2:9" x14ac:dyDescent="0.35">
      <c r="B48"/>
      <c r="D48"/>
      <c r="H48"/>
      <c r="I48"/>
    </row>
    <row r="49" spans="2:9" x14ac:dyDescent="0.35">
      <c r="B49"/>
      <c r="D49"/>
      <c r="H49"/>
      <c r="I49"/>
    </row>
    <row r="50" spans="2:9" x14ac:dyDescent="0.35">
      <c r="B50"/>
      <c r="D50"/>
      <c r="H50"/>
      <c r="I50"/>
    </row>
    <row r="51" spans="2:9" x14ac:dyDescent="0.35">
      <c r="B51"/>
      <c r="D51"/>
      <c r="H51"/>
      <c r="I51"/>
    </row>
    <row r="52" spans="2:9" x14ac:dyDescent="0.35">
      <c r="B52"/>
      <c r="D52"/>
      <c r="H52"/>
      <c r="I52"/>
    </row>
    <row r="53" spans="2:9" x14ac:dyDescent="0.35">
      <c r="B53"/>
      <c r="D53"/>
      <c r="H53"/>
      <c r="I53"/>
    </row>
    <row r="54" spans="2:9" x14ac:dyDescent="0.35">
      <c r="B54"/>
      <c r="D54"/>
      <c r="H54"/>
      <c r="I54"/>
    </row>
    <row r="55" spans="2:9" x14ac:dyDescent="0.35">
      <c r="B55"/>
      <c r="D55"/>
      <c r="H55"/>
      <c r="I55"/>
    </row>
    <row r="56" spans="2:9" x14ac:dyDescent="0.35">
      <c r="B56"/>
      <c r="D56"/>
      <c r="H56"/>
      <c r="I56"/>
    </row>
    <row r="57" spans="2:9" x14ac:dyDescent="0.35">
      <c r="B57"/>
      <c r="D57"/>
      <c r="H57"/>
      <c r="I57"/>
    </row>
    <row r="58" spans="2:9" x14ac:dyDescent="0.35">
      <c r="B58"/>
      <c r="D58"/>
      <c r="H58"/>
      <c r="I58"/>
    </row>
    <row r="59" spans="2:9" x14ac:dyDescent="0.35">
      <c r="B59"/>
      <c r="D59"/>
      <c r="H59"/>
      <c r="I59"/>
    </row>
    <row r="60" spans="2:9" x14ac:dyDescent="0.35">
      <c r="B60"/>
      <c r="D60"/>
      <c r="H60"/>
      <c r="I60"/>
    </row>
    <row r="61" spans="2:9" x14ac:dyDescent="0.35">
      <c r="B61"/>
      <c r="D61"/>
      <c r="H61"/>
      <c r="I61"/>
    </row>
    <row r="62" spans="2:9" x14ac:dyDescent="0.35">
      <c r="B62"/>
      <c r="D62"/>
      <c r="H62"/>
      <c r="I62"/>
    </row>
    <row r="63" spans="2:9" x14ac:dyDescent="0.35">
      <c r="B63"/>
      <c r="D63"/>
      <c r="H63"/>
      <c r="I63"/>
    </row>
    <row r="64" spans="2:9" x14ac:dyDescent="0.35">
      <c r="B64"/>
      <c r="D64"/>
      <c r="H64"/>
      <c r="I64"/>
    </row>
    <row r="65" spans="2:9" x14ac:dyDescent="0.35">
      <c r="B65"/>
      <c r="D65"/>
      <c r="H65"/>
      <c r="I65"/>
    </row>
    <row r="66" spans="2:9" x14ac:dyDescent="0.35">
      <c r="B66"/>
      <c r="D66"/>
      <c r="H66"/>
      <c r="I66"/>
    </row>
    <row r="67" spans="2:9" x14ac:dyDescent="0.35">
      <c r="B67"/>
      <c r="D67"/>
      <c r="H67"/>
      <c r="I67"/>
    </row>
    <row r="68" spans="2:9" x14ac:dyDescent="0.35">
      <c r="B68"/>
      <c r="D68"/>
      <c r="H68"/>
      <c r="I68"/>
    </row>
    <row r="69" spans="2:9" x14ac:dyDescent="0.35">
      <c r="B69"/>
      <c r="D69"/>
      <c r="H69"/>
      <c r="I69"/>
    </row>
    <row r="70" spans="2:9" x14ac:dyDescent="0.35">
      <c r="B70"/>
      <c r="D70"/>
      <c r="H70"/>
      <c r="I70"/>
    </row>
    <row r="71" spans="2:9" x14ac:dyDescent="0.35">
      <c r="B71"/>
      <c r="D71"/>
      <c r="H71"/>
      <c r="I71"/>
    </row>
    <row r="72" spans="2:9" x14ac:dyDescent="0.35">
      <c r="B72"/>
      <c r="D72"/>
      <c r="H72"/>
      <c r="I72"/>
    </row>
    <row r="73" spans="2:9" x14ac:dyDescent="0.35">
      <c r="B73"/>
      <c r="D73"/>
      <c r="H73"/>
      <c r="I73"/>
    </row>
    <row r="74" spans="2:9" x14ac:dyDescent="0.35">
      <c r="B74"/>
      <c r="D74"/>
      <c r="H74"/>
      <c r="I74"/>
    </row>
    <row r="75" spans="2:9" x14ac:dyDescent="0.35">
      <c r="B75"/>
      <c r="D75"/>
      <c r="H75"/>
      <c r="I75"/>
    </row>
    <row r="76" spans="2:9" x14ac:dyDescent="0.35">
      <c r="B76"/>
      <c r="D76"/>
      <c r="H76"/>
      <c r="I76"/>
    </row>
    <row r="77" spans="2:9" x14ac:dyDescent="0.35">
      <c r="B77"/>
      <c r="D77"/>
      <c r="H77"/>
      <c r="I77"/>
    </row>
    <row r="78" spans="2:9" x14ac:dyDescent="0.35">
      <c r="B78"/>
      <c r="D78"/>
      <c r="H78"/>
      <c r="I78"/>
    </row>
    <row r="79" spans="2:9" x14ac:dyDescent="0.35">
      <c r="B79"/>
      <c r="D79"/>
      <c r="H79"/>
      <c r="I79"/>
    </row>
    <row r="80" spans="2:9" x14ac:dyDescent="0.35">
      <c r="B80"/>
      <c r="D80"/>
      <c r="H80"/>
      <c r="I80"/>
    </row>
    <row r="81" spans="2:9" x14ac:dyDescent="0.35">
      <c r="B81"/>
      <c r="D81"/>
      <c r="H81"/>
      <c r="I81"/>
    </row>
    <row r="82" spans="2:9" x14ac:dyDescent="0.35">
      <c r="B82"/>
      <c r="D82"/>
      <c r="H82"/>
      <c r="I82"/>
    </row>
    <row r="83" spans="2:9" x14ac:dyDescent="0.35">
      <c r="B83"/>
      <c r="D83"/>
      <c r="H83"/>
      <c r="I83"/>
    </row>
    <row r="84" spans="2:9" x14ac:dyDescent="0.35">
      <c r="B84"/>
      <c r="D84"/>
      <c r="H84"/>
      <c r="I84"/>
    </row>
    <row r="85" spans="2:9" x14ac:dyDescent="0.35">
      <c r="B85"/>
      <c r="D85"/>
      <c r="H85"/>
      <c r="I85"/>
    </row>
    <row r="86" spans="2:9" x14ac:dyDescent="0.35">
      <c r="B86"/>
      <c r="D86"/>
      <c r="H86"/>
      <c r="I86"/>
    </row>
    <row r="87" spans="2:9" x14ac:dyDescent="0.35">
      <c r="B87"/>
      <c r="D87"/>
      <c r="H87"/>
      <c r="I87"/>
    </row>
    <row r="88" spans="2:9" x14ac:dyDescent="0.35">
      <c r="B88"/>
      <c r="D88"/>
      <c r="H88"/>
      <c r="I88"/>
    </row>
    <row r="89" spans="2:9" x14ac:dyDescent="0.35">
      <c r="B89"/>
      <c r="D89"/>
      <c r="H89"/>
      <c r="I89"/>
    </row>
    <row r="90" spans="2:9" x14ac:dyDescent="0.35">
      <c r="B90"/>
      <c r="D90"/>
      <c r="H90"/>
      <c r="I90"/>
    </row>
    <row r="91" spans="2:9" x14ac:dyDescent="0.35">
      <c r="B91"/>
      <c r="D91"/>
      <c r="H91"/>
      <c r="I91"/>
    </row>
    <row r="92" spans="2:9" x14ac:dyDescent="0.35">
      <c r="B92"/>
      <c r="D92"/>
      <c r="H92"/>
      <c r="I92"/>
    </row>
    <row r="93" spans="2:9" x14ac:dyDescent="0.35">
      <c r="B93"/>
      <c r="D93"/>
      <c r="H93"/>
      <c r="I93"/>
    </row>
    <row r="94" spans="2:9" x14ac:dyDescent="0.35">
      <c r="H94"/>
      <c r="I94"/>
    </row>
    <row r="95" spans="2:9" x14ac:dyDescent="0.35">
      <c r="H95"/>
      <c r="I95"/>
    </row>
    <row r="96" spans="2:9" x14ac:dyDescent="0.35">
      <c r="H96"/>
      <c r="I96"/>
    </row>
    <row r="97" spans="8:9" x14ac:dyDescent="0.35">
      <c r="H97"/>
      <c r="I97"/>
    </row>
    <row r="98" spans="8:9" x14ac:dyDescent="0.35">
      <c r="H98"/>
      <c r="I98"/>
    </row>
    <row r="99" spans="8:9" x14ac:dyDescent="0.35">
      <c r="H99"/>
      <c r="I99"/>
    </row>
    <row r="100" spans="8:9" x14ac:dyDescent="0.35">
      <c r="H100"/>
      <c r="I100"/>
    </row>
    <row r="101" spans="8:9" x14ac:dyDescent="0.35">
      <c r="H101"/>
      <c r="I101"/>
    </row>
    <row r="102" spans="8:9" x14ac:dyDescent="0.35">
      <c r="H102"/>
      <c r="I102"/>
    </row>
    <row r="103" spans="8:9" x14ac:dyDescent="0.35">
      <c r="H103"/>
      <c r="I103"/>
    </row>
    <row r="104" spans="8:9" x14ac:dyDescent="0.35">
      <c r="H104"/>
      <c r="I104"/>
    </row>
    <row r="105" spans="8:9" x14ac:dyDescent="0.35">
      <c r="H105"/>
      <c r="I105"/>
    </row>
    <row r="106" spans="8:9" x14ac:dyDescent="0.35">
      <c r="H106"/>
      <c r="I106"/>
    </row>
    <row r="107" spans="8:9" x14ac:dyDescent="0.35">
      <c r="H107"/>
      <c r="I107"/>
    </row>
    <row r="108" spans="8:9" x14ac:dyDescent="0.35">
      <c r="H108"/>
      <c r="I108"/>
    </row>
    <row r="109" spans="8:9" x14ac:dyDescent="0.35">
      <c r="H109"/>
      <c r="I109"/>
    </row>
    <row r="110" spans="8:9" x14ac:dyDescent="0.35">
      <c r="H110"/>
      <c r="I110"/>
    </row>
    <row r="111" spans="8:9" x14ac:dyDescent="0.35">
      <c r="H111"/>
      <c r="I111"/>
    </row>
    <row r="112" spans="8:9" x14ac:dyDescent="0.35">
      <c r="H112"/>
      <c r="I112"/>
    </row>
    <row r="113" spans="8:9" x14ac:dyDescent="0.35">
      <c r="H113"/>
      <c r="I113"/>
    </row>
    <row r="114" spans="8:9" x14ac:dyDescent="0.35">
      <c r="H114"/>
      <c r="I114"/>
    </row>
    <row r="115" spans="8:9" x14ac:dyDescent="0.35">
      <c r="H115"/>
      <c r="I115"/>
    </row>
    <row r="116" spans="8:9" x14ac:dyDescent="0.35">
      <c r="H116"/>
      <c r="I116"/>
    </row>
    <row r="117" spans="8:9" x14ac:dyDescent="0.35">
      <c r="H117"/>
      <c r="I117"/>
    </row>
    <row r="118" spans="8:9" x14ac:dyDescent="0.35">
      <c r="H118"/>
    </row>
    <row r="119" spans="8:9" x14ac:dyDescent="0.35">
      <c r="H119"/>
    </row>
    <row r="120" spans="8:9" x14ac:dyDescent="0.35">
      <c r="H1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C13D2-751D-4754-8107-9C35A1D84DAD}">
  <dimension ref="A1"/>
  <sheetViews>
    <sheetView topLeftCell="M5" zoomScale="140" zoomScaleNormal="140" workbookViewId="0">
      <selection activeCell="AA12" sqref="AA12"/>
    </sheetView>
  </sheetViews>
  <sheetFormatPr defaultColWidth="8.7265625" defaultRowHeight="12.5" x14ac:dyDescent="0.25"/>
  <cols>
    <col min="1" max="9" width="8.7265625" style="132"/>
    <col min="10" max="12" width="9.26953125" style="132" customWidth="1"/>
    <col min="13" max="16384" width="8.7265625" style="13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Cuadro DE PARTIDAS</vt:lpstr>
      <vt:lpstr>PU</vt:lpstr>
      <vt:lpstr>Data</vt:lpstr>
      <vt:lpstr>TruckShop</vt:lpstr>
      <vt:lpstr>WBS</vt:lpstr>
      <vt:lpstr>'Cuadro DE PARTIDAS'!Print_Area</vt:lpstr>
      <vt:lpstr>'Cuadro DE PARTIDAS'!Print_Titles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Raul    SANTIAGO-QB2</dc:creator>
  <cp:lastModifiedBy>Rojas Raul    SANTIAGO-QB2</cp:lastModifiedBy>
  <dcterms:created xsi:type="dcterms:W3CDTF">2020-08-18T16:24:13Z</dcterms:created>
  <dcterms:modified xsi:type="dcterms:W3CDTF">2020-09-12T23:59:48Z</dcterms:modified>
</cp:coreProperties>
</file>