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d.docs.live.net/45eff6a8e566d868/(08) Control de Proyectos.com/(34) Curso de Microsoft Project/"/>
    </mc:Choice>
  </mc:AlternateContent>
  <xr:revisionPtr revIDLastSave="4" documentId="8_{4D7CDB8E-A909-4437-A00E-669C4FC262A7}" xr6:coauthVersionLast="47" xr6:coauthVersionMax="47" xr10:uidLastSave="{FBCB4F16-1239-4F44-B9E3-CA95879A0A28}"/>
  <bookViews>
    <workbookView xWindow="-28920" yWindow="-120" windowWidth="29040" windowHeight="15720" tabRatio="742" firstSheet="4" activeTab="4" xr2:uid="{A1E1B73D-9BE9-4E9F-BCD4-17EB09566EA6}"/>
  </bookViews>
  <sheets>
    <sheet name="Duration" sheetId="7" state="hidden" r:id="rId1"/>
    <sheet name="Itemizado" sheetId="6" state="hidden" r:id="rId2"/>
    <sheet name="1.2" sheetId="5" state="hidden" r:id="rId3"/>
    <sheet name="Check list" sheetId="8" state="hidden" r:id="rId4"/>
    <sheet name="Proyecto" sheetId="9" r:id="rId5"/>
    <sheet name="Curvas" sheetId="19" r:id="rId6"/>
    <sheet name="Flujo  caja" sheetId="26" state="hidden" r:id="rId7"/>
    <sheet name="Rec Plan" sheetId="20" r:id="rId8"/>
    <sheet name="Rec Real" sheetId="21" r:id="rId9"/>
    <sheet name="Rec Fcst" sheetId="23" state="hidden" r:id="rId10"/>
    <sheet name="Costo Plan" sheetId="22" r:id="rId11"/>
    <sheet name="Costo Real" sheetId="24" r:id="rId12"/>
    <sheet name="Costo Fcst" sheetId="25" state="hidden" r:id="rId13"/>
  </sheets>
  <definedNames>
    <definedName name="_xlnm._FilterDatabase" localSheetId="12" hidden="1">'Costo Fcst'!$B$1:$R$45</definedName>
    <definedName name="_xlnm._FilterDatabase" localSheetId="10" hidden="1">'Costo Plan'!$B$1:$R$45</definedName>
    <definedName name="_xlnm._FilterDatabase" localSheetId="11" hidden="1">'Costo Real'!$B$1:$R$45</definedName>
    <definedName name="_xlnm._FilterDatabase" localSheetId="4" hidden="1">Proyecto!$A$2:$AS$19</definedName>
    <definedName name="_xlnm._FilterDatabase" localSheetId="9" hidden="1">'Rec Fcst'!$B$1:$R$45</definedName>
    <definedName name="_xlnm._FilterDatabase" localSheetId="7" hidden="1">'Rec Plan'!$B$1:$R$45</definedName>
    <definedName name="_xlnm._FilterDatabase" localSheetId="8" hidden="1">'Rec Real'!$B$1:$R$55</definedName>
    <definedName name="_xlnm.Print_Area" localSheetId="2">'1.2'!$B$2:$I$20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0" l="1"/>
  <c r="W6" i="9"/>
  <c r="Y6" i="9"/>
  <c r="D5" i="26"/>
  <c r="E5" i="26"/>
  <c r="F5" i="26"/>
  <c r="G5" i="26"/>
  <c r="H5" i="26"/>
  <c r="I5" i="26"/>
  <c r="J5" i="26"/>
  <c r="K5" i="26"/>
  <c r="L5" i="26"/>
  <c r="M5" i="26"/>
  <c r="N5" i="26"/>
  <c r="O5" i="26"/>
  <c r="P5" i="26"/>
  <c r="Q5" i="26"/>
  <c r="C5" i="26"/>
  <c r="C7" i="26"/>
  <c r="D7" i="26"/>
  <c r="E7" i="26"/>
  <c r="F7" i="26"/>
  <c r="G7" i="26"/>
  <c r="F46" i="24"/>
  <c r="G46" i="24"/>
  <c r="H46" i="24"/>
  <c r="I46" i="24"/>
  <c r="J46" i="24"/>
  <c r="K46" i="24"/>
  <c r="L46" i="24"/>
  <c r="M46" i="24"/>
  <c r="N46" i="24"/>
  <c r="O46" i="24"/>
  <c r="P46" i="24"/>
  <c r="Q46" i="24"/>
  <c r="R46" i="24"/>
  <c r="E46" i="24"/>
  <c r="D4" i="26"/>
  <c r="E4" i="26"/>
  <c r="F4" i="26"/>
  <c r="G4" i="26"/>
  <c r="H4" i="26"/>
  <c r="I4" i="26"/>
  <c r="J4" i="26"/>
  <c r="K4" i="26"/>
  <c r="L4" i="26"/>
  <c r="M4" i="26"/>
  <c r="N4" i="26"/>
  <c r="O4" i="26"/>
  <c r="P4" i="26"/>
  <c r="Q4" i="26"/>
  <c r="C4" i="26"/>
  <c r="C6" i="26"/>
  <c r="F46" i="22"/>
  <c r="G46" i="22"/>
  <c r="H46" i="22"/>
  <c r="I46" i="22"/>
  <c r="J46" i="22"/>
  <c r="K46" i="22"/>
  <c r="L46" i="22"/>
  <c r="M46" i="22"/>
  <c r="N46" i="22"/>
  <c r="O46" i="22"/>
  <c r="P46" i="22"/>
  <c r="Q46" i="22"/>
  <c r="R46" i="22"/>
  <c r="E46" i="22"/>
  <c r="D3" i="26"/>
  <c r="E3" i="26"/>
  <c r="F3" i="26"/>
  <c r="G3" i="26"/>
  <c r="H3" i="26"/>
  <c r="I3" i="26"/>
  <c r="J3" i="26"/>
  <c r="K3" i="26"/>
  <c r="L3" i="26"/>
  <c r="M3" i="26"/>
  <c r="N3" i="26"/>
  <c r="O3" i="26"/>
  <c r="P3" i="26"/>
  <c r="Q3" i="26"/>
  <c r="G104" i="19"/>
  <c r="D70" i="19"/>
  <c r="D67" i="21"/>
  <c r="I58" i="21"/>
  <c r="H58" i="21"/>
  <c r="G58" i="21"/>
  <c r="F58" i="21"/>
  <c r="D48" i="21"/>
  <c r="F49" i="21"/>
  <c r="F48" i="21"/>
  <c r="D35" i="19"/>
  <c r="C35" i="19"/>
  <c r="C33" i="19"/>
  <c r="E59" i="20"/>
  <c r="E55" i="20"/>
  <c r="F48" i="20"/>
  <c r="G48" i="20"/>
  <c r="H48" i="20"/>
  <c r="I48" i="20"/>
  <c r="J48" i="20"/>
  <c r="K48" i="20"/>
  <c r="L48" i="20"/>
  <c r="M48" i="20"/>
  <c r="N48" i="20"/>
  <c r="O48" i="20"/>
  <c r="P48" i="20"/>
  <c r="Q48" i="20"/>
  <c r="R48" i="20"/>
  <c r="F49" i="20"/>
  <c r="G49" i="20"/>
  <c r="H49" i="20"/>
  <c r="I49" i="20"/>
  <c r="J49" i="20"/>
  <c r="K49" i="20"/>
  <c r="L49" i="20"/>
  <c r="M49" i="20"/>
  <c r="N49" i="20"/>
  <c r="O49" i="20"/>
  <c r="P49" i="20"/>
  <c r="Q49" i="20"/>
  <c r="R49" i="20"/>
  <c r="F50" i="20"/>
  <c r="G50" i="20"/>
  <c r="H50" i="20"/>
  <c r="I50" i="20"/>
  <c r="J50" i="20"/>
  <c r="K50" i="20"/>
  <c r="L50" i="20"/>
  <c r="M50" i="20"/>
  <c r="N50" i="20"/>
  <c r="O50" i="20"/>
  <c r="P50" i="20"/>
  <c r="Q50" i="20"/>
  <c r="R50" i="20"/>
  <c r="F51" i="20"/>
  <c r="G51" i="20"/>
  <c r="H51" i="20"/>
  <c r="I51" i="20"/>
  <c r="J51" i="20"/>
  <c r="K51" i="20"/>
  <c r="L51" i="20"/>
  <c r="M51" i="20"/>
  <c r="N51" i="20"/>
  <c r="O51" i="20"/>
  <c r="P51" i="20"/>
  <c r="Q51" i="20"/>
  <c r="R51" i="20"/>
  <c r="F52" i="20"/>
  <c r="G52" i="20"/>
  <c r="H52" i="20"/>
  <c r="I52" i="20"/>
  <c r="J52" i="20"/>
  <c r="K52" i="20"/>
  <c r="L52" i="20"/>
  <c r="M52" i="20"/>
  <c r="N52" i="20"/>
  <c r="O52" i="20"/>
  <c r="P52" i="20"/>
  <c r="Q52" i="20"/>
  <c r="R52" i="20"/>
  <c r="F53" i="20"/>
  <c r="G53" i="20"/>
  <c r="H53" i="20"/>
  <c r="I53" i="20"/>
  <c r="J53" i="20"/>
  <c r="K53" i="20"/>
  <c r="L53" i="20"/>
  <c r="M53" i="20"/>
  <c r="N53" i="20"/>
  <c r="O53" i="20"/>
  <c r="P53" i="20"/>
  <c r="Q53" i="20"/>
  <c r="R53" i="20"/>
  <c r="F54" i="20"/>
  <c r="G54" i="20"/>
  <c r="H54" i="20"/>
  <c r="I54" i="20"/>
  <c r="J54" i="20"/>
  <c r="K54" i="20"/>
  <c r="L54" i="20"/>
  <c r="M54" i="20"/>
  <c r="N54" i="20"/>
  <c r="O54" i="20"/>
  <c r="P54" i="20"/>
  <c r="Q54" i="20"/>
  <c r="R54" i="20"/>
  <c r="E54" i="20"/>
  <c r="E48" i="20"/>
  <c r="G1" i="20"/>
  <c r="H1" i="20"/>
  <c r="I1" i="20"/>
  <c r="J1" i="20"/>
  <c r="K1" i="20"/>
  <c r="L1" i="20"/>
  <c r="M1" i="20"/>
  <c r="N1" i="20"/>
  <c r="O1" i="20"/>
  <c r="P1" i="20"/>
  <c r="Q1" i="20"/>
  <c r="R1" i="20"/>
  <c r="H102" i="19"/>
  <c r="I102" i="19"/>
  <c r="J102" i="19"/>
  <c r="K102" i="19"/>
  <c r="L102" i="19"/>
  <c r="M102" i="19"/>
  <c r="N102" i="19"/>
  <c r="O102" i="19"/>
  <c r="P102" i="19"/>
  <c r="Q102" i="19"/>
  <c r="C102" i="19"/>
  <c r="Q101" i="19"/>
  <c r="F59" i="20"/>
  <c r="D101" i="19"/>
  <c r="G59" i="20"/>
  <c r="E101" i="19"/>
  <c r="H59" i="20"/>
  <c r="F101" i="19"/>
  <c r="I59" i="20"/>
  <c r="G101" i="19"/>
  <c r="J59" i="20"/>
  <c r="H101" i="19"/>
  <c r="K59" i="20"/>
  <c r="I101" i="19"/>
  <c r="L59" i="20"/>
  <c r="J101" i="19"/>
  <c r="M59" i="20"/>
  <c r="K101" i="19"/>
  <c r="N59" i="20"/>
  <c r="L101" i="19"/>
  <c r="O59" i="20"/>
  <c r="M101" i="19"/>
  <c r="P59" i="20"/>
  <c r="N101" i="19"/>
  <c r="Q59" i="20"/>
  <c r="O101" i="19"/>
  <c r="R59" i="20"/>
  <c r="P101" i="19"/>
  <c r="F60" i="20"/>
  <c r="G60" i="20"/>
  <c r="H60" i="20"/>
  <c r="I60" i="20"/>
  <c r="J60" i="20"/>
  <c r="K60" i="20"/>
  <c r="L60" i="20"/>
  <c r="M60" i="20"/>
  <c r="N60" i="20"/>
  <c r="O60" i="20"/>
  <c r="P60" i="20"/>
  <c r="Q60" i="20"/>
  <c r="R60" i="20"/>
  <c r="F61" i="20"/>
  <c r="G61" i="20"/>
  <c r="H61" i="20"/>
  <c r="I61" i="20"/>
  <c r="J61" i="20"/>
  <c r="K61" i="20"/>
  <c r="L61" i="20"/>
  <c r="M61" i="20"/>
  <c r="N61" i="20"/>
  <c r="O61" i="20"/>
  <c r="P61" i="20"/>
  <c r="Q61" i="20"/>
  <c r="R61" i="20"/>
  <c r="F62" i="20"/>
  <c r="G62" i="20"/>
  <c r="H62" i="20"/>
  <c r="I62" i="20"/>
  <c r="J62" i="20"/>
  <c r="K62" i="20"/>
  <c r="L62" i="20"/>
  <c r="M62" i="20"/>
  <c r="N62" i="20"/>
  <c r="O62" i="20"/>
  <c r="P62" i="20"/>
  <c r="Q62" i="20"/>
  <c r="R62" i="20"/>
  <c r="F63" i="20"/>
  <c r="G63" i="20"/>
  <c r="H63" i="20"/>
  <c r="I63" i="20"/>
  <c r="J63" i="20"/>
  <c r="K63" i="20"/>
  <c r="L63" i="20"/>
  <c r="M63" i="20"/>
  <c r="N63" i="20"/>
  <c r="O63" i="20"/>
  <c r="P63" i="20"/>
  <c r="Q63" i="20"/>
  <c r="R63" i="20"/>
  <c r="F64" i="20"/>
  <c r="G64" i="20"/>
  <c r="H64" i="20"/>
  <c r="I64" i="20"/>
  <c r="J64" i="20"/>
  <c r="K64" i="20"/>
  <c r="L64" i="20"/>
  <c r="M64" i="20"/>
  <c r="N64" i="20"/>
  <c r="O64" i="20"/>
  <c r="P64" i="20"/>
  <c r="Q64" i="20"/>
  <c r="R64" i="20"/>
  <c r="F65" i="20"/>
  <c r="G65" i="20"/>
  <c r="H65" i="20"/>
  <c r="I65" i="20"/>
  <c r="J65" i="20"/>
  <c r="K65" i="20"/>
  <c r="L65" i="20"/>
  <c r="M65" i="20"/>
  <c r="N65" i="20"/>
  <c r="O65" i="20"/>
  <c r="P65" i="20"/>
  <c r="Q65" i="20"/>
  <c r="R65" i="20"/>
  <c r="E65" i="20"/>
  <c r="E64" i="20"/>
  <c r="E63" i="20"/>
  <c r="E62" i="20"/>
  <c r="E61" i="20"/>
  <c r="D61" i="20"/>
  <c r="E60" i="20"/>
  <c r="C101" i="19"/>
  <c r="F57" i="20"/>
  <c r="G57" i="20"/>
  <c r="H57" i="20"/>
  <c r="I57" i="20"/>
  <c r="J57" i="20"/>
  <c r="K57" i="20"/>
  <c r="L57" i="20"/>
  <c r="M57" i="20"/>
  <c r="N57" i="20"/>
  <c r="O57" i="20"/>
  <c r="P57" i="20"/>
  <c r="Q57" i="20"/>
  <c r="R57" i="20"/>
  <c r="N42" i="19"/>
  <c r="O42" i="19"/>
  <c r="P42" i="19"/>
  <c r="Q42" i="19"/>
  <c r="H42" i="19"/>
  <c r="I42" i="19"/>
  <c r="J42" i="19"/>
  <c r="K42" i="19"/>
  <c r="L42" i="19"/>
  <c r="M42" i="19"/>
  <c r="C42" i="19"/>
  <c r="G48" i="21"/>
  <c r="E42" i="19"/>
  <c r="H48" i="21"/>
  <c r="F42" i="19"/>
  <c r="I48" i="21"/>
  <c r="G42" i="19"/>
  <c r="J48" i="21"/>
  <c r="K48" i="21"/>
  <c r="L48" i="21"/>
  <c r="M48" i="21"/>
  <c r="N48" i="21"/>
  <c r="O48" i="21"/>
  <c r="P48" i="21"/>
  <c r="Q48" i="21"/>
  <c r="R48" i="21"/>
  <c r="E48" i="21"/>
  <c r="Q4" i="19"/>
  <c r="D6" i="26"/>
  <c r="E6" i="26"/>
  <c r="F6" i="26"/>
  <c r="G6" i="26"/>
  <c r="H6" i="26"/>
  <c r="I6" i="26"/>
  <c r="J6" i="26"/>
  <c r="K6" i="26"/>
  <c r="L6" i="26"/>
  <c r="M6" i="26"/>
  <c r="N6" i="26"/>
  <c r="O6" i="26"/>
  <c r="P6" i="26"/>
  <c r="Q6" i="26"/>
  <c r="D42" i="19"/>
  <c r="D63" i="20"/>
  <c r="D64" i="20"/>
  <c r="D60" i="20"/>
  <c r="D62" i="20"/>
  <c r="D65" i="20"/>
  <c r="D59" i="20"/>
  <c r="F66" i="21"/>
  <c r="G66" i="21"/>
  <c r="H66" i="21"/>
  <c r="I66" i="21"/>
  <c r="J66" i="21"/>
  <c r="K66" i="21"/>
  <c r="L66" i="21"/>
  <c r="M66" i="21"/>
  <c r="N66" i="21"/>
  <c r="O66" i="21"/>
  <c r="P66" i="21"/>
  <c r="Q66" i="21"/>
  <c r="R66" i="21"/>
  <c r="F57" i="21"/>
  <c r="G57" i="21"/>
  <c r="H57" i="21"/>
  <c r="I57" i="21"/>
  <c r="J57" i="21"/>
  <c r="K57" i="21"/>
  <c r="L57" i="21"/>
  <c r="M57" i="21"/>
  <c r="N57" i="21"/>
  <c r="O57" i="21"/>
  <c r="P57" i="21"/>
  <c r="Q57" i="21"/>
  <c r="R57" i="21"/>
  <c r="F47" i="21"/>
  <c r="G47" i="21"/>
  <c r="H47" i="21"/>
  <c r="I47" i="21"/>
  <c r="J47" i="21"/>
  <c r="K47" i="21"/>
  <c r="L47" i="21"/>
  <c r="M47" i="21"/>
  <c r="N47" i="21"/>
  <c r="O47" i="21"/>
  <c r="P47" i="21"/>
  <c r="Q47" i="21"/>
  <c r="R47" i="21"/>
  <c r="E3" i="19"/>
  <c r="G3" i="19"/>
  <c r="J3" i="19"/>
  <c r="Q3" i="19"/>
  <c r="R55" i="20"/>
  <c r="R58" i="20"/>
  <c r="Q55" i="20"/>
  <c r="Q58" i="20"/>
  <c r="P55" i="20"/>
  <c r="P58" i="20"/>
  <c r="O55" i="20"/>
  <c r="O58" i="20"/>
  <c r="N55" i="20"/>
  <c r="N58" i="20"/>
  <c r="M55" i="20"/>
  <c r="M58" i="20"/>
  <c r="L55" i="20"/>
  <c r="L58" i="20"/>
  <c r="K55" i="20"/>
  <c r="K58" i="20"/>
  <c r="J55" i="20"/>
  <c r="J58" i="20"/>
  <c r="I55" i="20"/>
  <c r="I58" i="20"/>
  <c r="H55" i="20"/>
  <c r="H58" i="20"/>
  <c r="G55" i="20"/>
  <c r="G58" i="20"/>
  <c r="F55" i="20"/>
  <c r="F58" i="20"/>
  <c r="F47" i="20"/>
  <c r="G47" i="20"/>
  <c r="H47" i="20"/>
  <c r="I47" i="20"/>
  <c r="J47" i="20"/>
  <c r="K47" i="20"/>
  <c r="L47" i="20"/>
  <c r="M47" i="20"/>
  <c r="N47" i="20"/>
  <c r="O47" i="20"/>
  <c r="P47" i="20"/>
  <c r="Q47" i="20"/>
  <c r="R47" i="20"/>
  <c r="K3" i="19"/>
  <c r="F3" i="19"/>
  <c r="D3" i="19"/>
  <c r="P3" i="19"/>
  <c r="O3" i="19"/>
  <c r="L3" i="19"/>
  <c r="N3" i="19"/>
  <c r="M3" i="19"/>
  <c r="I3" i="19"/>
  <c r="H3" i="19"/>
  <c r="E53" i="20"/>
  <c r="E52" i="20"/>
  <c r="E51" i="20"/>
  <c r="E50" i="20"/>
  <c r="E49" i="20"/>
  <c r="D50" i="20"/>
  <c r="D69" i="21"/>
  <c r="D49" i="20"/>
  <c r="D68" i="21"/>
  <c r="D54" i="20"/>
  <c r="D73" i="21"/>
  <c r="D53" i="20"/>
  <c r="D72" i="21"/>
  <c r="D51" i="20"/>
  <c r="D70" i="21"/>
  <c r="D52" i="20"/>
  <c r="D71" i="21"/>
  <c r="E58" i="20"/>
  <c r="D58" i="20"/>
  <c r="C3" i="19"/>
  <c r="E47" i="25"/>
  <c r="S47" i="23"/>
  <c r="T47" i="23"/>
  <c r="S48" i="23"/>
  <c r="T48" i="23"/>
  <c r="S49" i="23"/>
  <c r="T49" i="23"/>
  <c r="S50" i="23"/>
  <c r="T50" i="23"/>
  <c r="S51" i="23"/>
  <c r="T51" i="23"/>
  <c r="S52" i="23"/>
  <c r="T52" i="23"/>
  <c r="S53" i="23"/>
  <c r="T53" i="23"/>
  <c r="R53" i="25"/>
  <c r="Q53" i="25"/>
  <c r="P53" i="25"/>
  <c r="O53" i="25"/>
  <c r="N53" i="25"/>
  <c r="M53" i="25"/>
  <c r="L53" i="25"/>
  <c r="K53" i="25"/>
  <c r="J53" i="25"/>
  <c r="I53" i="25"/>
  <c r="H53" i="25"/>
  <c r="G53" i="25"/>
  <c r="F53" i="25"/>
  <c r="E53" i="25"/>
  <c r="R52" i="25"/>
  <c r="Q52" i="25"/>
  <c r="P52" i="25"/>
  <c r="O52" i="25"/>
  <c r="N52" i="25"/>
  <c r="M52" i="25"/>
  <c r="L52" i="25"/>
  <c r="K52" i="25"/>
  <c r="J52" i="25"/>
  <c r="I52" i="25"/>
  <c r="H52" i="25"/>
  <c r="G52" i="25"/>
  <c r="F52" i="25"/>
  <c r="E52" i="25"/>
  <c r="R51" i="25"/>
  <c r="Q51" i="25"/>
  <c r="P51" i="25"/>
  <c r="O51" i="25"/>
  <c r="N51" i="25"/>
  <c r="M51" i="25"/>
  <c r="L51" i="25"/>
  <c r="K51" i="25"/>
  <c r="J51" i="25"/>
  <c r="I51" i="25"/>
  <c r="H51" i="25"/>
  <c r="G51" i="25"/>
  <c r="F51" i="25"/>
  <c r="E51" i="25"/>
  <c r="R50" i="25"/>
  <c r="Q50" i="25"/>
  <c r="P50" i="25"/>
  <c r="O50" i="25"/>
  <c r="N50" i="25"/>
  <c r="M50" i="25"/>
  <c r="L50" i="25"/>
  <c r="K50" i="25"/>
  <c r="J50" i="25"/>
  <c r="I50" i="25"/>
  <c r="H50" i="25"/>
  <c r="G50" i="25"/>
  <c r="F50" i="25"/>
  <c r="E50" i="25"/>
  <c r="R49" i="25"/>
  <c r="Q49" i="25"/>
  <c r="P49" i="25"/>
  <c r="O49" i="25"/>
  <c r="N49" i="25"/>
  <c r="M49" i="25"/>
  <c r="L49" i="25"/>
  <c r="K49" i="25"/>
  <c r="J49" i="25"/>
  <c r="I49" i="25"/>
  <c r="H49" i="25"/>
  <c r="G49" i="25"/>
  <c r="F49" i="25"/>
  <c r="E49" i="25"/>
  <c r="R48" i="25"/>
  <c r="Q48" i="25"/>
  <c r="P48" i="25"/>
  <c r="O48" i="25"/>
  <c r="N48" i="25"/>
  <c r="M48" i="25"/>
  <c r="L48" i="25"/>
  <c r="K48" i="25"/>
  <c r="J48" i="25"/>
  <c r="I48" i="25"/>
  <c r="H48" i="25"/>
  <c r="G48" i="25"/>
  <c r="F48" i="25"/>
  <c r="E48" i="25"/>
  <c r="R47" i="25"/>
  <c r="Q47" i="25"/>
  <c r="P47" i="25"/>
  <c r="O47" i="25"/>
  <c r="N47" i="25"/>
  <c r="M47" i="25"/>
  <c r="L47" i="25"/>
  <c r="K47" i="25"/>
  <c r="J47" i="25"/>
  <c r="I47" i="25"/>
  <c r="H47" i="25"/>
  <c r="G47" i="25"/>
  <c r="F47" i="25"/>
  <c r="F1" i="25"/>
  <c r="G1" i="25"/>
  <c r="H1" i="25"/>
  <c r="I1" i="25"/>
  <c r="J1" i="25"/>
  <c r="K1" i="25"/>
  <c r="L1" i="25"/>
  <c r="M1" i="25"/>
  <c r="N1" i="25"/>
  <c r="O1" i="25"/>
  <c r="P1" i="25"/>
  <c r="Q1" i="25"/>
  <c r="R1" i="25"/>
  <c r="R54" i="24"/>
  <c r="Q54" i="24"/>
  <c r="P54" i="24"/>
  <c r="O54" i="24"/>
  <c r="N54" i="24"/>
  <c r="M54" i="24"/>
  <c r="L54" i="24"/>
  <c r="K54" i="24"/>
  <c r="J54" i="24"/>
  <c r="I54" i="24"/>
  <c r="H54" i="24"/>
  <c r="G54" i="24"/>
  <c r="F54" i="24"/>
  <c r="E54" i="24"/>
  <c r="R53" i="24"/>
  <c r="Q53" i="24"/>
  <c r="P53" i="24"/>
  <c r="O53" i="24"/>
  <c r="N53" i="24"/>
  <c r="M53" i="24"/>
  <c r="L53" i="24"/>
  <c r="K53" i="24"/>
  <c r="J53" i="24"/>
  <c r="I53" i="24"/>
  <c r="H53" i="24"/>
  <c r="G53" i="24"/>
  <c r="F53" i="24"/>
  <c r="E53" i="24"/>
  <c r="R52" i="24"/>
  <c r="Q52" i="24"/>
  <c r="P52" i="24"/>
  <c r="O52" i="24"/>
  <c r="N52" i="24"/>
  <c r="M52" i="24"/>
  <c r="L52" i="24"/>
  <c r="K52" i="24"/>
  <c r="J52" i="24"/>
  <c r="I52" i="24"/>
  <c r="H52" i="24"/>
  <c r="G52" i="24"/>
  <c r="F52" i="24"/>
  <c r="E52" i="24"/>
  <c r="R51" i="24"/>
  <c r="Q51" i="24"/>
  <c r="P51" i="24"/>
  <c r="O51" i="24"/>
  <c r="N51" i="24"/>
  <c r="M51" i="24"/>
  <c r="L51" i="24"/>
  <c r="K51" i="24"/>
  <c r="J51" i="24"/>
  <c r="I51" i="24"/>
  <c r="H51" i="24"/>
  <c r="G51" i="24"/>
  <c r="F51" i="24"/>
  <c r="E51" i="24"/>
  <c r="R50" i="24"/>
  <c r="Q50" i="24"/>
  <c r="P50" i="24"/>
  <c r="O50" i="24"/>
  <c r="N50" i="24"/>
  <c r="M50" i="24"/>
  <c r="L50" i="24"/>
  <c r="K50" i="24"/>
  <c r="J50" i="24"/>
  <c r="I50" i="24"/>
  <c r="H50" i="24"/>
  <c r="G50" i="24"/>
  <c r="F50" i="24"/>
  <c r="E50" i="24"/>
  <c r="R49" i="24"/>
  <c r="Q49" i="24"/>
  <c r="P49" i="24"/>
  <c r="O49" i="24"/>
  <c r="N49" i="24"/>
  <c r="M49" i="24"/>
  <c r="L49" i="24"/>
  <c r="K49" i="24"/>
  <c r="J49" i="24"/>
  <c r="I49" i="24"/>
  <c r="H49" i="24"/>
  <c r="G49" i="24"/>
  <c r="F49" i="24"/>
  <c r="E49" i="24"/>
  <c r="R48" i="24"/>
  <c r="Q48" i="24"/>
  <c r="P48" i="24"/>
  <c r="O48" i="24"/>
  <c r="N48" i="24"/>
  <c r="M48" i="24"/>
  <c r="L48" i="24"/>
  <c r="K48" i="24"/>
  <c r="J48" i="24"/>
  <c r="I48" i="24"/>
  <c r="H48" i="24"/>
  <c r="G48" i="24"/>
  <c r="F48" i="24"/>
  <c r="E48" i="24"/>
  <c r="F1" i="24"/>
  <c r="G1" i="24"/>
  <c r="H1" i="24"/>
  <c r="I1" i="24"/>
  <c r="J1" i="24"/>
  <c r="K1" i="24"/>
  <c r="L1" i="24"/>
  <c r="M1" i="24"/>
  <c r="N1" i="24"/>
  <c r="O1" i="24"/>
  <c r="P1" i="24"/>
  <c r="Q1" i="24"/>
  <c r="R1" i="24"/>
  <c r="R53" i="23"/>
  <c r="Q53" i="23"/>
  <c r="P53" i="23"/>
  <c r="O53" i="23"/>
  <c r="N53" i="23"/>
  <c r="M53" i="23"/>
  <c r="L53" i="23"/>
  <c r="K53" i="23"/>
  <c r="J53" i="23"/>
  <c r="I53" i="23"/>
  <c r="H53" i="23"/>
  <c r="G53" i="23"/>
  <c r="F53" i="23"/>
  <c r="E53" i="23"/>
  <c r="R52" i="23"/>
  <c r="Q52" i="23"/>
  <c r="P52" i="23"/>
  <c r="O52" i="23"/>
  <c r="N52" i="23"/>
  <c r="M52" i="23"/>
  <c r="L52" i="23"/>
  <c r="K52" i="23"/>
  <c r="J52" i="23"/>
  <c r="I52" i="23"/>
  <c r="H52" i="23"/>
  <c r="G52" i="23"/>
  <c r="F52" i="23"/>
  <c r="E52" i="23"/>
  <c r="R51" i="23"/>
  <c r="Q51" i="23"/>
  <c r="P51" i="23"/>
  <c r="O51" i="23"/>
  <c r="N51" i="23"/>
  <c r="M51" i="23"/>
  <c r="L51" i="23"/>
  <c r="K51" i="23"/>
  <c r="J51" i="23"/>
  <c r="I51" i="23"/>
  <c r="H51" i="23"/>
  <c r="G51" i="23"/>
  <c r="F51" i="23"/>
  <c r="E51" i="23"/>
  <c r="R50" i="23"/>
  <c r="Q50" i="23"/>
  <c r="P50" i="23"/>
  <c r="O50" i="23"/>
  <c r="N50" i="23"/>
  <c r="M50" i="23"/>
  <c r="L50" i="23"/>
  <c r="K50" i="23"/>
  <c r="J50" i="23"/>
  <c r="I50" i="23"/>
  <c r="H50" i="23"/>
  <c r="G50" i="23"/>
  <c r="F50" i="23"/>
  <c r="E50" i="23"/>
  <c r="R49" i="23"/>
  <c r="Q49" i="23"/>
  <c r="P49" i="23"/>
  <c r="O49" i="23"/>
  <c r="N49" i="23"/>
  <c r="M49" i="23"/>
  <c r="L49" i="23"/>
  <c r="K49" i="23"/>
  <c r="J49" i="23"/>
  <c r="I49" i="23"/>
  <c r="H49" i="23"/>
  <c r="G49" i="23"/>
  <c r="F49" i="23"/>
  <c r="E49" i="23"/>
  <c r="R48" i="23"/>
  <c r="Q48" i="23"/>
  <c r="P48" i="23"/>
  <c r="O48" i="23"/>
  <c r="N48" i="23"/>
  <c r="M48" i="23"/>
  <c r="L48" i="23"/>
  <c r="K48" i="23"/>
  <c r="J48" i="23"/>
  <c r="I48" i="23"/>
  <c r="H48" i="23"/>
  <c r="G48" i="23"/>
  <c r="F48" i="23"/>
  <c r="E48" i="23"/>
  <c r="R47" i="23"/>
  <c r="Q47" i="23"/>
  <c r="P47" i="23"/>
  <c r="O47" i="23"/>
  <c r="N47" i="23"/>
  <c r="M47" i="23"/>
  <c r="L47" i="23"/>
  <c r="K47" i="23"/>
  <c r="J47" i="23"/>
  <c r="I47" i="23"/>
  <c r="H47" i="23"/>
  <c r="G47" i="23"/>
  <c r="F47" i="23"/>
  <c r="E47" i="23"/>
  <c r="F1" i="23"/>
  <c r="G1" i="23"/>
  <c r="H1" i="23"/>
  <c r="I1" i="23"/>
  <c r="J1" i="23"/>
  <c r="K1" i="23"/>
  <c r="L1" i="23"/>
  <c r="M1" i="23"/>
  <c r="N1" i="23"/>
  <c r="O1" i="23"/>
  <c r="P1" i="23"/>
  <c r="Q1" i="23"/>
  <c r="R1" i="23"/>
  <c r="S1" i="23"/>
  <c r="T1" i="23"/>
  <c r="R54" i="22"/>
  <c r="Q54" i="22"/>
  <c r="P54" i="22"/>
  <c r="O54" i="22"/>
  <c r="N54" i="22"/>
  <c r="M54" i="22"/>
  <c r="L54" i="22"/>
  <c r="K54" i="22"/>
  <c r="J54" i="22"/>
  <c r="I54" i="22"/>
  <c r="H54" i="22"/>
  <c r="G54" i="22"/>
  <c r="F54" i="22"/>
  <c r="E54" i="22"/>
  <c r="R53" i="22"/>
  <c r="Q53" i="22"/>
  <c r="P53" i="22"/>
  <c r="O53" i="22"/>
  <c r="N53" i="22"/>
  <c r="M53" i="22"/>
  <c r="L53" i="22"/>
  <c r="K53" i="22"/>
  <c r="J53" i="22"/>
  <c r="I53" i="22"/>
  <c r="H53" i="22"/>
  <c r="G53" i="22"/>
  <c r="F53" i="22"/>
  <c r="E53" i="22"/>
  <c r="R52" i="22"/>
  <c r="Q52" i="22"/>
  <c r="P52" i="22"/>
  <c r="O52" i="22"/>
  <c r="N52" i="22"/>
  <c r="M52" i="22"/>
  <c r="L52" i="22"/>
  <c r="K52" i="22"/>
  <c r="J52" i="22"/>
  <c r="I52" i="22"/>
  <c r="H52" i="22"/>
  <c r="G52" i="22"/>
  <c r="F52" i="22"/>
  <c r="E52" i="22"/>
  <c r="R51" i="22"/>
  <c r="Q51" i="22"/>
  <c r="P51" i="22"/>
  <c r="O51" i="22"/>
  <c r="N51" i="22"/>
  <c r="M51" i="22"/>
  <c r="L51" i="22"/>
  <c r="K51" i="22"/>
  <c r="J51" i="22"/>
  <c r="I51" i="22"/>
  <c r="H51" i="22"/>
  <c r="G51" i="22"/>
  <c r="F51" i="22"/>
  <c r="E51" i="22"/>
  <c r="R50" i="22"/>
  <c r="Q50" i="22"/>
  <c r="P50" i="22"/>
  <c r="O50" i="22"/>
  <c r="N50" i="22"/>
  <c r="M50" i="22"/>
  <c r="L50" i="22"/>
  <c r="K50" i="22"/>
  <c r="J50" i="22"/>
  <c r="I50" i="22"/>
  <c r="H50" i="22"/>
  <c r="G50" i="22"/>
  <c r="F50" i="22"/>
  <c r="E50" i="22"/>
  <c r="R49" i="22"/>
  <c r="Q49" i="22"/>
  <c r="P49" i="22"/>
  <c r="O49" i="22"/>
  <c r="N49" i="22"/>
  <c r="M49" i="22"/>
  <c r="L49" i="22"/>
  <c r="K49" i="22"/>
  <c r="J49" i="22"/>
  <c r="I49" i="22"/>
  <c r="H49" i="22"/>
  <c r="G49" i="22"/>
  <c r="F49" i="22"/>
  <c r="E49" i="22"/>
  <c r="R48" i="22"/>
  <c r="Q48" i="22"/>
  <c r="P48" i="22"/>
  <c r="O48" i="22"/>
  <c r="N48" i="22"/>
  <c r="M48" i="22"/>
  <c r="L48" i="22"/>
  <c r="K48" i="22"/>
  <c r="J48" i="22"/>
  <c r="I48" i="22"/>
  <c r="H48" i="22"/>
  <c r="G48" i="22"/>
  <c r="F48" i="22"/>
  <c r="E48" i="22"/>
  <c r="F1" i="22"/>
  <c r="G1" i="22"/>
  <c r="H1" i="22"/>
  <c r="I1" i="22"/>
  <c r="J1" i="22"/>
  <c r="K1" i="22"/>
  <c r="L1" i="22"/>
  <c r="M1" i="22"/>
  <c r="N1" i="22"/>
  <c r="O1" i="22"/>
  <c r="P1" i="22"/>
  <c r="Q1" i="22"/>
  <c r="R1" i="22"/>
  <c r="J68" i="21"/>
  <c r="Q68" i="21"/>
  <c r="E72" i="21"/>
  <c r="O71" i="21"/>
  <c r="L68" i="21"/>
  <c r="E60" i="21"/>
  <c r="E69" i="21"/>
  <c r="E63" i="21"/>
  <c r="R64" i="21"/>
  <c r="R62" i="21"/>
  <c r="Q62" i="21"/>
  <c r="P62" i="21"/>
  <c r="P71" i="21"/>
  <c r="O62" i="21"/>
  <c r="N62" i="21"/>
  <c r="M62" i="21"/>
  <c r="L62" i="21"/>
  <c r="K62" i="21"/>
  <c r="J62" i="21"/>
  <c r="R61" i="21"/>
  <c r="Q61" i="21"/>
  <c r="P61" i="21"/>
  <c r="O61" i="21"/>
  <c r="N61" i="21"/>
  <c r="M61" i="21"/>
  <c r="M70" i="21"/>
  <c r="L61" i="21"/>
  <c r="K61" i="21"/>
  <c r="J61" i="21"/>
  <c r="R60" i="21"/>
  <c r="R69" i="21"/>
  <c r="Q60" i="21"/>
  <c r="Q69" i="21"/>
  <c r="P60" i="21"/>
  <c r="P69" i="21"/>
  <c r="O60" i="21"/>
  <c r="O69" i="21"/>
  <c r="N60" i="21"/>
  <c r="M60" i="21"/>
  <c r="M69" i="21"/>
  <c r="L60" i="21"/>
  <c r="L69" i="21"/>
  <c r="K60" i="21"/>
  <c r="J60" i="21"/>
  <c r="J69" i="21"/>
  <c r="F55" i="21"/>
  <c r="F64" i="21"/>
  <c r="G55" i="21"/>
  <c r="G64" i="21"/>
  <c r="H55" i="21"/>
  <c r="H64" i="21"/>
  <c r="I55" i="21"/>
  <c r="I64" i="21"/>
  <c r="J55" i="21"/>
  <c r="J64" i="21"/>
  <c r="K55" i="21"/>
  <c r="K64" i="21"/>
  <c r="K73" i="21"/>
  <c r="L55" i="21"/>
  <c r="L64" i="21"/>
  <c r="M55" i="21"/>
  <c r="M64" i="21"/>
  <c r="M73" i="21"/>
  <c r="N55" i="21"/>
  <c r="N64" i="21"/>
  <c r="O55" i="21"/>
  <c r="O64" i="21"/>
  <c r="P55" i="21"/>
  <c r="P64" i="21"/>
  <c r="Q55" i="21"/>
  <c r="Q64" i="21"/>
  <c r="R55" i="21"/>
  <c r="E55" i="21"/>
  <c r="E64" i="21"/>
  <c r="E73" i="21"/>
  <c r="F54" i="21"/>
  <c r="F63" i="21"/>
  <c r="G54" i="21"/>
  <c r="G63" i="21"/>
  <c r="H54" i="21"/>
  <c r="H63" i="21"/>
  <c r="I54" i="21"/>
  <c r="I63" i="21"/>
  <c r="J54" i="21"/>
  <c r="K54" i="21"/>
  <c r="L54" i="21"/>
  <c r="M54" i="21"/>
  <c r="N54" i="21"/>
  <c r="O54" i="21"/>
  <c r="P54" i="21"/>
  <c r="Q54" i="21"/>
  <c r="R54" i="21"/>
  <c r="E54" i="21"/>
  <c r="F53" i="21"/>
  <c r="F62" i="21"/>
  <c r="G53" i="21"/>
  <c r="G62" i="21"/>
  <c r="H53" i="21"/>
  <c r="H62" i="21"/>
  <c r="I53" i="21"/>
  <c r="I62" i="21"/>
  <c r="I71" i="21"/>
  <c r="J53" i="21"/>
  <c r="K53" i="21"/>
  <c r="L53" i="21"/>
  <c r="M53" i="21"/>
  <c r="N53" i="21"/>
  <c r="O53" i="21"/>
  <c r="P53" i="21"/>
  <c r="Q53" i="21"/>
  <c r="R53" i="21"/>
  <c r="E53" i="21"/>
  <c r="E62" i="21"/>
  <c r="F52" i="21"/>
  <c r="F61" i="21"/>
  <c r="G52" i="21"/>
  <c r="G61" i="21"/>
  <c r="H52" i="21"/>
  <c r="H61" i="21"/>
  <c r="I52" i="21"/>
  <c r="I61" i="21"/>
  <c r="J52" i="21"/>
  <c r="J63" i="21"/>
  <c r="K52" i="21"/>
  <c r="K63" i="21"/>
  <c r="L52" i="21"/>
  <c r="L63" i="21"/>
  <c r="M52" i="21"/>
  <c r="M63" i="21"/>
  <c r="N52" i="21"/>
  <c r="N63" i="21"/>
  <c r="O52" i="21"/>
  <c r="O63" i="21"/>
  <c r="P52" i="21"/>
  <c r="P63" i="21"/>
  <c r="Q52" i="21"/>
  <c r="Q63" i="21"/>
  <c r="R52" i="21"/>
  <c r="R63" i="21"/>
  <c r="F51" i="21"/>
  <c r="F60" i="21"/>
  <c r="F69" i="21"/>
  <c r="G51" i="21"/>
  <c r="G60" i="21"/>
  <c r="G69" i="21"/>
  <c r="H51" i="21"/>
  <c r="H60" i="21"/>
  <c r="H69" i="21"/>
  <c r="I51" i="21"/>
  <c r="I60" i="21"/>
  <c r="I69" i="21"/>
  <c r="J51" i="21"/>
  <c r="K51" i="21"/>
  <c r="L51" i="21"/>
  <c r="M51" i="21"/>
  <c r="N51" i="21"/>
  <c r="O51" i="21"/>
  <c r="P51" i="21"/>
  <c r="Q51" i="21"/>
  <c r="R51" i="21"/>
  <c r="E51" i="21"/>
  <c r="F50" i="21"/>
  <c r="F59" i="21"/>
  <c r="F68" i="21"/>
  <c r="G50" i="21"/>
  <c r="G59" i="21"/>
  <c r="G68" i="21"/>
  <c r="H50" i="21"/>
  <c r="H59" i="21"/>
  <c r="H68" i="21"/>
  <c r="I50" i="21"/>
  <c r="I59" i="21"/>
  <c r="E50" i="21"/>
  <c r="E59" i="21"/>
  <c r="G49" i="21"/>
  <c r="H49" i="21"/>
  <c r="F102" i="19"/>
  <c r="I49" i="21"/>
  <c r="E49" i="21"/>
  <c r="E58" i="21"/>
  <c r="D41" i="19"/>
  <c r="D69" i="19"/>
  <c r="E41" i="19"/>
  <c r="E69" i="19"/>
  <c r="F41" i="19"/>
  <c r="F69" i="19"/>
  <c r="G41" i="19"/>
  <c r="G69" i="19"/>
  <c r="H41" i="19"/>
  <c r="H69" i="19"/>
  <c r="I41" i="19"/>
  <c r="I69" i="19"/>
  <c r="J41" i="19"/>
  <c r="J69" i="19"/>
  <c r="K41" i="19"/>
  <c r="K69" i="19"/>
  <c r="L41" i="19"/>
  <c r="L69" i="19"/>
  <c r="M41" i="19"/>
  <c r="M69" i="19"/>
  <c r="N41" i="19"/>
  <c r="N69" i="19"/>
  <c r="O41" i="19"/>
  <c r="O69" i="19"/>
  <c r="P41" i="19"/>
  <c r="P69" i="19"/>
  <c r="Q41" i="19"/>
  <c r="Q69" i="19"/>
  <c r="C41" i="19"/>
  <c r="C69" i="19"/>
  <c r="F1" i="21"/>
  <c r="G1" i="21"/>
  <c r="H1" i="21"/>
  <c r="I1" i="21"/>
  <c r="J1" i="21"/>
  <c r="K1" i="21"/>
  <c r="L1" i="21"/>
  <c r="M1" i="21"/>
  <c r="N1" i="21"/>
  <c r="O1" i="21"/>
  <c r="P1" i="21"/>
  <c r="Q1" i="21"/>
  <c r="R1" i="21"/>
  <c r="F1" i="20"/>
  <c r="W5" i="9"/>
  <c r="AA19" i="9"/>
  <c r="AA18" i="9"/>
  <c r="AA17" i="9"/>
  <c r="AA16" i="9"/>
  <c r="AA15" i="9"/>
  <c r="AA14" i="9"/>
  <c r="AA13" i="9"/>
  <c r="AA12" i="9"/>
  <c r="AA11" i="9"/>
  <c r="AA10" i="9"/>
  <c r="AA9" i="9"/>
  <c r="AA8" i="9"/>
  <c r="AA7" i="9"/>
  <c r="AA6" i="9"/>
  <c r="AA5" i="9"/>
  <c r="AA4" i="9"/>
  <c r="AA3" i="9"/>
  <c r="C104" i="19"/>
  <c r="D100" i="19"/>
  <c r="E100" i="19"/>
  <c r="F100" i="19"/>
  <c r="G100" i="19"/>
  <c r="H100" i="19"/>
  <c r="I100" i="19"/>
  <c r="J100" i="19"/>
  <c r="K100" i="19"/>
  <c r="L100" i="19"/>
  <c r="M100" i="19"/>
  <c r="N100" i="19"/>
  <c r="O100" i="19"/>
  <c r="P100" i="19"/>
  <c r="Q100" i="19"/>
  <c r="D68" i="19"/>
  <c r="E68" i="19"/>
  <c r="F68" i="19"/>
  <c r="G68" i="19"/>
  <c r="H68" i="19"/>
  <c r="I68" i="19"/>
  <c r="J68" i="19"/>
  <c r="K68" i="19"/>
  <c r="L68" i="19"/>
  <c r="M68" i="19"/>
  <c r="N68" i="19"/>
  <c r="O68" i="19"/>
  <c r="P68" i="19"/>
  <c r="Q68" i="19"/>
  <c r="D40" i="19"/>
  <c r="E40" i="19"/>
  <c r="F40" i="19"/>
  <c r="G40" i="19"/>
  <c r="H40" i="19"/>
  <c r="I40" i="19"/>
  <c r="J40" i="19"/>
  <c r="K40" i="19"/>
  <c r="L40" i="19"/>
  <c r="M40" i="19"/>
  <c r="N40" i="19"/>
  <c r="O40" i="19"/>
  <c r="P40" i="19"/>
  <c r="Q40" i="19"/>
  <c r="D32" i="19"/>
  <c r="E32" i="19"/>
  <c r="F32" i="19"/>
  <c r="G32" i="19"/>
  <c r="H32" i="19"/>
  <c r="I32" i="19"/>
  <c r="J32" i="19"/>
  <c r="K32" i="19"/>
  <c r="L32" i="19"/>
  <c r="M32" i="19"/>
  <c r="N32" i="19"/>
  <c r="O32" i="19"/>
  <c r="P32" i="19"/>
  <c r="Q32" i="19"/>
  <c r="Q70" i="19"/>
  <c r="D2" i="19"/>
  <c r="E2" i="19"/>
  <c r="F2" i="19"/>
  <c r="G2" i="19"/>
  <c r="H2" i="19"/>
  <c r="I2" i="19"/>
  <c r="J2" i="19"/>
  <c r="K2" i="19"/>
  <c r="L2" i="19"/>
  <c r="M2" i="19"/>
  <c r="N2" i="19"/>
  <c r="O2" i="19"/>
  <c r="P2" i="19"/>
  <c r="Q2" i="19"/>
  <c r="X13" i="9"/>
  <c r="W13" i="9"/>
  <c r="X6" i="9"/>
  <c r="X5" i="9"/>
  <c r="Y13" i="9"/>
  <c r="T6" i="9"/>
  <c r="T5" i="9"/>
  <c r="D3" i="9"/>
  <c r="L5" i="9"/>
  <c r="L19" i="9"/>
  <c r="L11" i="9"/>
  <c r="L18" i="9"/>
  <c r="L10" i="9"/>
  <c r="L17" i="9"/>
  <c r="L9" i="9"/>
  <c r="L15" i="9"/>
  <c r="L7" i="9"/>
  <c r="L13" i="9"/>
  <c r="G102" i="19"/>
  <c r="D102" i="19"/>
  <c r="E102" i="19"/>
  <c r="Q73" i="21"/>
  <c r="K72" i="21"/>
  <c r="R72" i="21"/>
  <c r="L73" i="21"/>
  <c r="P68" i="21"/>
  <c r="R73" i="21"/>
  <c r="K69" i="21"/>
  <c r="R68" i="21"/>
  <c r="H70" i="21"/>
  <c r="H71" i="21"/>
  <c r="J70" i="21"/>
  <c r="R70" i="21"/>
  <c r="O72" i="21"/>
  <c r="G70" i="21"/>
  <c r="N69" i="21"/>
  <c r="L71" i="21"/>
  <c r="N72" i="21"/>
  <c r="G72" i="21"/>
  <c r="Q70" i="21"/>
  <c r="O68" i="21"/>
  <c r="Q72" i="21"/>
  <c r="G71" i="21"/>
  <c r="J71" i="21"/>
  <c r="R71" i="21"/>
  <c r="J73" i="21"/>
  <c r="L70" i="21"/>
  <c r="K71" i="21"/>
  <c r="F70" i="21"/>
  <c r="H73" i="21"/>
  <c r="M71" i="21"/>
  <c r="F72" i="21"/>
  <c r="F71" i="21"/>
  <c r="N70" i="21"/>
  <c r="N68" i="21"/>
  <c r="Q71" i="21"/>
  <c r="I70" i="21"/>
  <c r="K70" i="21"/>
  <c r="J72" i="21"/>
  <c r="M72" i="21"/>
  <c r="E71" i="21"/>
  <c r="I72" i="21"/>
  <c r="G73" i="21"/>
  <c r="O70" i="21"/>
  <c r="N71" i="21"/>
  <c r="O73" i="21"/>
  <c r="I68" i="21"/>
  <c r="M68" i="21"/>
  <c r="P72" i="21"/>
  <c r="I73" i="21"/>
  <c r="L72" i="21"/>
  <c r="H72" i="21"/>
  <c r="N73" i="21"/>
  <c r="F73" i="21"/>
  <c r="P70" i="21"/>
  <c r="P73" i="21"/>
  <c r="E68" i="21"/>
  <c r="K68" i="21"/>
  <c r="D104" i="19"/>
  <c r="E104" i="19"/>
  <c r="C5" i="19"/>
  <c r="D5" i="19"/>
  <c r="E5" i="19"/>
  <c r="F5" i="19"/>
  <c r="G5" i="19"/>
  <c r="H5" i="19"/>
  <c r="I5" i="19"/>
  <c r="J5" i="19"/>
  <c r="K5" i="19"/>
  <c r="L5" i="19"/>
  <c r="M5" i="19"/>
  <c r="N5" i="19"/>
  <c r="O5" i="19"/>
  <c r="P5" i="19"/>
  <c r="Q5" i="19"/>
  <c r="Q34" i="19"/>
  <c r="C103" i="19"/>
  <c r="Y5" i="9"/>
  <c r="L14" i="9"/>
  <c r="L6" i="9"/>
  <c r="K16" i="9"/>
  <c r="L16" i="9"/>
  <c r="K8" i="9"/>
  <c r="L8" i="9"/>
  <c r="D55" i="20"/>
  <c r="H70" i="19"/>
  <c r="N70" i="19"/>
  <c r="G70" i="19"/>
  <c r="K70" i="19"/>
  <c r="J70" i="19"/>
  <c r="F104" i="19"/>
  <c r="D103" i="19"/>
  <c r="L33" i="19"/>
  <c r="K33" i="19"/>
  <c r="F33" i="19"/>
  <c r="D33" i="19"/>
  <c r="O33" i="19"/>
  <c r="Q33" i="19"/>
  <c r="G33" i="19"/>
  <c r="P33" i="19"/>
  <c r="I33" i="19"/>
  <c r="N33" i="19"/>
  <c r="M33" i="19"/>
  <c r="E33" i="19"/>
  <c r="H33" i="19"/>
  <c r="J33" i="19"/>
  <c r="J6" i="9"/>
  <c r="M6" i="9"/>
  <c r="J7" i="9"/>
  <c r="M7" i="9"/>
  <c r="J8" i="9"/>
  <c r="M8" i="9"/>
  <c r="J9" i="9"/>
  <c r="M9" i="9"/>
  <c r="J10" i="9"/>
  <c r="M10" i="9"/>
  <c r="J11" i="9"/>
  <c r="M11" i="9"/>
  <c r="J13" i="9"/>
  <c r="M13" i="9"/>
  <c r="J14" i="9"/>
  <c r="M14" i="9"/>
  <c r="J15" i="9"/>
  <c r="M15" i="9"/>
  <c r="J16" i="9"/>
  <c r="M16" i="9"/>
  <c r="J17" i="9"/>
  <c r="M17" i="9"/>
  <c r="J18" i="9"/>
  <c r="M18" i="9"/>
  <c r="J19" i="9"/>
  <c r="M19" i="9"/>
  <c r="J5" i="9"/>
  <c r="M5" i="9"/>
  <c r="H23" i="6"/>
  <c r="I23" i="6"/>
  <c r="F26" i="6"/>
  <c r="F20" i="6"/>
  <c r="F28" i="6"/>
  <c r="F22" i="6"/>
  <c r="H27" i="6"/>
  <c r="H25" i="6"/>
  <c r="H21" i="6"/>
  <c r="H19" i="6"/>
  <c r="H17" i="6"/>
  <c r="H12" i="6"/>
  <c r="H10" i="6"/>
  <c r="H8" i="6"/>
  <c r="H7" i="6"/>
  <c r="H9" i="6"/>
  <c r="H6" i="6"/>
  <c r="J18" i="5"/>
  <c r="J20" i="5"/>
  <c r="J19" i="5"/>
  <c r="J17" i="5"/>
  <c r="J16" i="5"/>
  <c r="J15" i="5"/>
  <c r="J14" i="5"/>
  <c r="J13" i="5"/>
  <c r="J12" i="5"/>
  <c r="J11" i="5"/>
  <c r="J10" i="5"/>
  <c r="J9" i="5"/>
  <c r="J8" i="5"/>
  <c r="J7" i="5"/>
  <c r="J6" i="5"/>
  <c r="K2" i="5"/>
  <c r="D74" i="21"/>
  <c r="J67" i="21"/>
  <c r="J74" i="21"/>
  <c r="H4" i="19"/>
  <c r="H34" i="19"/>
  <c r="P67" i="21"/>
  <c r="P74" i="21"/>
  <c r="N4" i="19"/>
  <c r="N34" i="19"/>
  <c r="F67" i="21"/>
  <c r="F74" i="21"/>
  <c r="D4" i="19"/>
  <c r="D34" i="19"/>
  <c r="E67" i="21"/>
  <c r="G67" i="21"/>
  <c r="G74" i="21"/>
  <c r="E4" i="19"/>
  <c r="E70" i="19"/>
  <c r="I67" i="21"/>
  <c r="I74" i="21"/>
  <c r="G4" i="19"/>
  <c r="G34" i="19"/>
  <c r="R67" i="21"/>
  <c r="R74" i="21"/>
  <c r="P4" i="19"/>
  <c r="P34" i="19"/>
  <c r="H67" i="21"/>
  <c r="H74" i="21"/>
  <c r="F4" i="19"/>
  <c r="F70" i="19"/>
  <c r="N67" i="21"/>
  <c r="N74" i="21"/>
  <c r="L4" i="19"/>
  <c r="L34" i="19"/>
  <c r="M67" i="21"/>
  <c r="M74" i="21"/>
  <c r="K4" i="19"/>
  <c r="K34" i="19"/>
  <c r="O67" i="21"/>
  <c r="O74" i="21"/>
  <c r="M4" i="19"/>
  <c r="M34" i="19"/>
  <c r="Q67" i="21"/>
  <c r="Q74" i="21"/>
  <c r="O4" i="19"/>
  <c r="O34" i="19"/>
  <c r="K67" i="21"/>
  <c r="K74" i="21"/>
  <c r="I4" i="19"/>
  <c r="I34" i="19"/>
  <c r="L67" i="21"/>
  <c r="L74" i="21"/>
  <c r="J4" i="19"/>
  <c r="J34" i="19"/>
  <c r="P70" i="19"/>
  <c r="I70" i="19"/>
  <c r="O70" i="19"/>
  <c r="L70" i="19"/>
  <c r="M70" i="19"/>
  <c r="E103" i="19"/>
  <c r="E35" i="19"/>
  <c r="F35" i="19"/>
  <c r="G35" i="19"/>
  <c r="H35" i="19"/>
  <c r="I35" i="19"/>
  <c r="J35" i="19"/>
  <c r="K35" i="19"/>
  <c r="L35" i="19"/>
  <c r="M35" i="19"/>
  <c r="N35" i="19"/>
  <c r="O35" i="19"/>
  <c r="P35" i="19"/>
  <c r="Q35" i="19"/>
  <c r="E34" i="19"/>
  <c r="F34" i="19"/>
  <c r="F103" i="19"/>
  <c r="G103" i="19"/>
  <c r="H103" i="19"/>
  <c r="I103" i="19"/>
  <c r="J103" i="19"/>
  <c r="K103" i="19"/>
  <c r="L103" i="19"/>
  <c r="M103" i="19"/>
  <c r="N103" i="19"/>
  <c r="O103" i="19"/>
  <c r="P103" i="19"/>
  <c r="Q103" i="19"/>
  <c r="E52" i="21"/>
  <c r="E61" i="21"/>
  <c r="E70" i="21"/>
  <c r="E74" i="21"/>
  <c r="C4" i="19"/>
  <c r="C6" i="19"/>
  <c r="D6" i="19"/>
  <c r="E6" i="19"/>
  <c r="F6" i="19"/>
  <c r="G6" i="19"/>
  <c r="C70" i="19"/>
  <c r="C34" i="19"/>
  <c r="C36" i="19"/>
  <c r="D36" i="19"/>
  <c r="E36" i="19"/>
  <c r="F36" i="19"/>
  <c r="G3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Raul Rojas</author>
  </authors>
  <commentList>
    <comment ref="C2" authorId="0" shapeId="0" xr:uid="{A47F04CA-35EF-4EBB-9FFB-648F23AE266F}">
      <text>
        <r>
          <rPr>
            <b/>
            <sz val="9"/>
            <color indexed="81"/>
            <rFont val="Tahoma"/>
            <family val="2"/>
          </rPr>
          <t>Raul Rojas:</t>
        </r>
        <r>
          <rPr>
            <sz val="9"/>
            <color indexed="81"/>
            <rFont val="Tahoma"/>
            <family val="2"/>
          </rPr>
          <t xml:space="preserve">
ter,ino de la semana</t>
        </r>
      </text>
    </comment>
    <comment ref="C32" authorId="0" shapeId="0" xr:uid="{F6380038-68D7-46EE-8516-6A84BA3A4C3B}">
      <text>
        <r>
          <rPr>
            <b/>
            <sz val="9"/>
            <color indexed="81"/>
            <rFont val="Tahoma"/>
            <family val="2"/>
          </rPr>
          <t>Raul Rojas:</t>
        </r>
        <r>
          <rPr>
            <sz val="9"/>
            <color indexed="81"/>
            <rFont val="Tahoma"/>
            <family val="2"/>
          </rPr>
          <t xml:space="preserve">
ter,ino de la semana</t>
        </r>
      </text>
    </comment>
    <comment ref="C40" authorId="0" shapeId="0" xr:uid="{B59B9F80-86BE-4523-ACA5-69E583E835AD}">
      <text>
        <r>
          <rPr>
            <b/>
            <sz val="9"/>
            <color indexed="81"/>
            <rFont val="Tahoma"/>
            <family val="2"/>
          </rPr>
          <t>Raul Rojas:</t>
        </r>
        <r>
          <rPr>
            <sz val="9"/>
            <color indexed="81"/>
            <rFont val="Tahoma"/>
            <family val="2"/>
          </rPr>
          <t xml:space="preserve">
ter,ino de la semana</t>
        </r>
      </text>
    </comment>
    <comment ref="C68" authorId="0" shapeId="0" xr:uid="{49AACCBF-1143-49B0-874B-4857883FDEFE}">
      <text>
        <r>
          <rPr>
            <b/>
            <sz val="9"/>
            <color indexed="81"/>
            <rFont val="Tahoma"/>
            <family val="2"/>
          </rPr>
          <t>Raul Rojas:</t>
        </r>
        <r>
          <rPr>
            <sz val="9"/>
            <color indexed="81"/>
            <rFont val="Tahoma"/>
            <family val="2"/>
          </rPr>
          <t xml:space="preserve">
ter,ino de la semana</t>
        </r>
      </text>
    </comment>
    <comment ref="C100" authorId="0" shapeId="0" xr:uid="{2404D294-1EE8-46AA-8DDB-C4125329170F}">
      <text>
        <r>
          <rPr>
            <b/>
            <sz val="9"/>
            <color indexed="81"/>
            <rFont val="Tahoma"/>
            <family val="2"/>
          </rPr>
          <t>Raul Rojas:</t>
        </r>
        <r>
          <rPr>
            <sz val="9"/>
            <color indexed="81"/>
            <rFont val="Tahoma"/>
            <family val="2"/>
          </rPr>
          <t xml:space="preserve">
ter,ino de la semana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Raul Rojas</author>
  </authors>
  <commentList>
    <comment ref="C3" authorId="0" shapeId="0" xr:uid="{4BAB6764-91D4-4DF3-9565-3943AACE957A}">
      <text>
        <r>
          <rPr>
            <b/>
            <sz val="9"/>
            <color indexed="81"/>
            <rFont val="Tahoma"/>
            <family val="2"/>
          </rPr>
          <t>Raul Rojas:</t>
        </r>
        <r>
          <rPr>
            <sz val="9"/>
            <color indexed="81"/>
            <rFont val="Tahoma"/>
            <family val="2"/>
          </rPr>
          <t xml:space="preserve">
ter,ino de la semana</t>
        </r>
      </text>
    </comment>
  </commentList>
</comments>
</file>

<file path=xl/sharedStrings.xml><?xml version="1.0" encoding="utf-8"?>
<sst xmlns="http://schemas.openxmlformats.org/spreadsheetml/2006/main" count="998" uniqueCount="260">
  <si>
    <t>RESUMEN DE UNA HOJA</t>
  </si>
  <si>
    <t>Palabras</t>
  </si>
  <si>
    <t>* Intro</t>
  </si>
  <si>
    <t>Trabajaremos en P6 para cargar la información de control, paso a paso.
Aprenderás de como pasar de esto (P6) a esto (Dashboard)</t>
  </si>
  <si>
    <t xml:space="preserve">Mostraremos la dotación del proyecto por semana, comparando plan versus real. </t>
  </si>
  <si>
    <t xml:space="preserve">Finalmente calcularemos algunas tarjetas que nos entregarán información relevate a la fecha de control. </t>
  </si>
  <si>
    <t xml:space="preserve">Si eres del mundo de la ingeniería y construcción o quieres formar parte, y no estas conforme aprendiendo y entrenanado con ejemplos de industrias, clientes, ventas, facturas o salidas de bodega. Este curso es ideal para ti. </t>
  </si>
  <si>
    <t xml:space="preserve">Igualmente utilizaremos un título dinámico que cambia según el recurso que utilicemos. </t>
  </si>
  <si>
    <t xml:space="preserve">Monitoriaremos la productividad de la mano de obra. Comparando el performance o PF acumuado con el target del proyecto. </t>
  </si>
  <si>
    <t xml:space="preserve">Generaremos nuestra tabla del valor ganado, donde mostraremos las horas planeadas, ganadas y gastadas, y los indicadores del Valor ganado SPI, CPI y PF. También repasaremos el uso de tacómetros o relojes. </t>
  </si>
  <si>
    <t xml:space="preserve">Desde el próximo capítulo comenzaremos creando el modelo del cronograma en P6. Utiliza el cuaderno de ejecicios que acompaña al curso para revisar cada uno de los pasos que debemos dar para crear el modelo del cronograma. </t>
  </si>
  <si>
    <t>Modelo Final</t>
  </si>
  <si>
    <t>ok</t>
  </si>
  <si>
    <t xml:space="preserve">Generaremos una vista de carta Gantt con un cronograma de nivel 1, con las actividades ordenadas por WBS, mostrando la linea base y el progreso de las actividades. </t>
  </si>
  <si>
    <t xml:space="preserve">Mostraremos otra vista con curvas de progreso semanal comparando el avance planeado, versus el real. Parcial y tambien acumulado. 
La magia está en segmentar la data como es debido, para poder mostrar el progreso de meses anteriores, parciales y acumulados, con la ayuda del filtro de fechas. 
Si cambias la fecha de control, tambien cambiarás la fecha de datos acumulados.    </t>
  </si>
  <si>
    <t>Tambien vamos a mostrar una imagen del progreso a la fecha en la visualización dinámica de fotos. Si cambias de semana la fotografía cambiará tambien de forma automatica.</t>
  </si>
  <si>
    <t xml:space="preserve">Mostraremos el uso de los recursos con histograma parciales y acumulados. Donde tambien acumularemos la información según la fecha de control que estemos mirando. </t>
  </si>
  <si>
    <t xml:space="preserve">Cada unos de los archivos de trabajo se comparten en con el curso: Un manual en PDF, un cuaderno de ejercicios, y todos los archivos de salida de P6 y Power BI. Además de un diccionario de todas las fórmulas DAX utilizadas en los ejercicios. </t>
  </si>
  <si>
    <t xml:space="preserve">En este curso que compraste o estás a punto de comprar, vamos a desarrollar paso a paso el siguiente Dashboard de control. 
Totalmente espacializado en Control de proyectos de Ingeniería y Construcción. </t>
  </si>
  <si>
    <t>WBS</t>
  </si>
  <si>
    <t>Area Seca</t>
  </si>
  <si>
    <t>Acvtividad</t>
  </si>
  <si>
    <t>ID</t>
  </si>
  <si>
    <t>A1000</t>
  </si>
  <si>
    <t>Excavaciones</t>
  </si>
  <si>
    <t>Fundaciones</t>
  </si>
  <si>
    <t>Rellenos</t>
  </si>
  <si>
    <t>A1010</t>
  </si>
  <si>
    <t>A1020</t>
  </si>
  <si>
    <t>A1030</t>
  </si>
  <si>
    <t>Area humeda</t>
  </si>
  <si>
    <t>A1040</t>
  </si>
  <si>
    <t>A1050</t>
  </si>
  <si>
    <t>Duración</t>
  </si>
  <si>
    <t>Labor</t>
  </si>
  <si>
    <t>Tipo de Duración</t>
  </si>
  <si>
    <t>Si cambio las unidades, cambia</t>
  </si>
  <si>
    <t>Si cambio la duración, cambia</t>
  </si>
  <si>
    <t>Si cambio unidades/tiempo, cambia</t>
  </si>
  <si>
    <t>Si cambio cantidad de recursos, cambia</t>
  </si>
  <si>
    <t>Si agrego recursos, cambia</t>
  </si>
  <si>
    <t>Fixed Unit / Time</t>
  </si>
  <si>
    <t>Unidades</t>
  </si>
  <si>
    <t>Units/Time</t>
  </si>
  <si>
    <t>Fixed Unit</t>
  </si>
  <si>
    <t>Units/Time del recurso</t>
  </si>
  <si>
    <t>Fixed Duration &amp; Unit / Time</t>
  </si>
  <si>
    <t xml:space="preserve">Fixed Duration &amp; Unit </t>
  </si>
  <si>
    <t>Predecesora</t>
  </si>
  <si>
    <t>Tipo relación</t>
  </si>
  <si>
    <t>FS</t>
  </si>
  <si>
    <t>Recursos</t>
  </si>
  <si>
    <t>Recurso</t>
  </si>
  <si>
    <t>EXCAVACIONES</t>
  </si>
  <si>
    <t>FUNDACIONES</t>
  </si>
  <si>
    <t>RELLENOS</t>
  </si>
  <si>
    <t>Actividad</t>
  </si>
  <si>
    <t>Dates</t>
  </si>
  <si>
    <t>Inicio Actual</t>
  </si>
  <si>
    <t>Fin Actual</t>
  </si>
  <si>
    <t>Estado</t>
  </si>
  <si>
    <t>Completada</t>
  </si>
  <si>
    <t>En progreso</t>
  </si>
  <si>
    <t>No iniciada</t>
  </si>
  <si>
    <t>Progreso</t>
  </si>
  <si>
    <t>Actual Labor</t>
  </si>
  <si>
    <t>3,650Hr</t>
  </si>
  <si>
    <t>1,300Hr</t>
  </si>
  <si>
    <t>Material</t>
  </si>
  <si>
    <t>130m3</t>
  </si>
  <si>
    <t>1,350m3</t>
  </si>
  <si>
    <t>Proyecto de Video</t>
  </si>
  <si>
    <t xml:space="preserve">Abrir Video Pad template </t>
  </si>
  <si>
    <t>Guardar Nuevo proyecto en carpeta del capitulo</t>
  </si>
  <si>
    <t>done</t>
  </si>
  <si>
    <t xml:space="preserve">Verificar PPT </t>
  </si>
  <si>
    <t>Verificar el Script</t>
  </si>
  <si>
    <t>Crar imágenes jpg</t>
  </si>
  <si>
    <t>Carga de archivos al ProyectoPAD</t>
  </si>
  <si>
    <t xml:space="preserve"> </t>
  </si>
  <si>
    <t>1,800Hr</t>
  </si>
  <si>
    <t>1,800m3</t>
  </si>
  <si>
    <t>Actual labor</t>
  </si>
  <si>
    <t>3,800Hr</t>
  </si>
  <si>
    <t>144m3</t>
  </si>
  <si>
    <t>1,600Hr</t>
  </si>
  <si>
    <t>Trabajo</t>
  </si>
  <si>
    <t>Calendario de tareas</t>
  </si>
  <si>
    <t>Nombre de tarea</t>
  </si>
  <si>
    <t>Dias Corridos</t>
  </si>
  <si>
    <t>PBI</t>
  </si>
  <si>
    <t>Proyecto del Curso</t>
  </si>
  <si>
    <t>PBI-AS</t>
  </si>
  <si>
    <t xml:space="preserve">   Area Seca</t>
  </si>
  <si>
    <t>15 días</t>
  </si>
  <si>
    <t>20 días</t>
  </si>
  <si>
    <t>7 días</t>
  </si>
  <si>
    <t>10 días</t>
  </si>
  <si>
    <t>5 días</t>
  </si>
  <si>
    <t>PBI-AH</t>
  </si>
  <si>
    <t xml:space="preserve">   Area Humeda</t>
  </si>
  <si>
    <t>74 días</t>
  </si>
  <si>
    <t>Unidad</t>
  </si>
  <si>
    <t>m3</t>
  </si>
  <si>
    <t>Kg</t>
  </si>
  <si>
    <t>un</t>
  </si>
  <si>
    <t>ml</t>
  </si>
  <si>
    <t>GL</t>
  </si>
  <si>
    <t>Cantidad Recurso</t>
  </si>
  <si>
    <t>Nombre del recurso Material</t>
  </si>
  <si>
    <t>Exc</t>
  </si>
  <si>
    <t>Fund</t>
  </si>
  <si>
    <t>Rell</t>
  </si>
  <si>
    <t>Str</t>
  </si>
  <si>
    <t>Mt</t>
  </si>
  <si>
    <t>elec</t>
  </si>
  <si>
    <t>Test</t>
  </si>
  <si>
    <t>Comienzo</t>
  </si>
  <si>
    <t>Fin</t>
  </si>
  <si>
    <t>Comienzo real</t>
  </si>
  <si>
    <t>Fin real</t>
  </si>
  <si>
    <t>Trabajo Real</t>
  </si>
  <si>
    <t>Texto1</t>
  </si>
  <si>
    <t>Texto1: PBI-AH</t>
  </si>
  <si>
    <t>Texto1: PBI-AS</t>
  </si>
  <si>
    <t>Planificacion</t>
  </si>
  <si>
    <t>Costo Labor</t>
  </si>
  <si>
    <t>Costos Recursos</t>
  </si>
  <si>
    <t>PU Labor</t>
  </si>
  <si>
    <t>PU recursos</t>
  </si>
  <si>
    <t>Cost Planeado</t>
  </si>
  <si>
    <t>vie 06-12-24</t>
  </si>
  <si>
    <t>jue 12-12-24</t>
  </si>
  <si>
    <t>vie 13-12-24</t>
  </si>
  <si>
    <t>jue 26-12-24</t>
  </si>
  <si>
    <t>mié 01-01-25</t>
  </si>
  <si>
    <t>Data Date</t>
  </si>
  <si>
    <t>Progreso Fisico</t>
  </si>
  <si>
    <t>vie 01-11-24</t>
  </si>
  <si>
    <t>vie 15-11-24</t>
  </si>
  <si>
    <t>sáb 16-11-24</t>
  </si>
  <si>
    <t>jue 05-12-24</t>
  </si>
  <si>
    <t>dom 22-12-24</t>
  </si>
  <si>
    <t>lun 23-12-24</t>
  </si>
  <si>
    <t>vie 27-12-24</t>
  </si>
  <si>
    <t>sáb 28-12-24</t>
  </si>
  <si>
    <t>vie 03-01-25</t>
  </si>
  <si>
    <t>sáb 30-11-24</t>
  </si>
  <si>
    <t>mié 25-12-24</t>
  </si>
  <si>
    <t>jue 02-01-25</t>
  </si>
  <si>
    <t>sáb 11-01-25</t>
  </si>
  <si>
    <t>dom 12-01-25</t>
  </si>
  <si>
    <t>jue 16-01-25</t>
  </si>
  <si>
    <t>vie 17-01-25</t>
  </si>
  <si>
    <t>jue 23-01-25</t>
  </si>
  <si>
    <t>vie 24-01-25</t>
  </si>
  <si>
    <t>mar 28-01-25</t>
  </si>
  <si>
    <t>Precio Real Material</t>
  </si>
  <si>
    <t>Precio Real Labor</t>
  </si>
  <si>
    <t>Costo Real</t>
  </si>
  <si>
    <t>Costo Real Labor</t>
  </si>
  <si>
    <t>Costo materiales Labor</t>
  </si>
  <si>
    <t>sáb 04-01-25</t>
  </si>
  <si>
    <t>mié 08-01-25</t>
  </si>
  <si>
    <t>Cantidades reales</t>
  </si>
  <si>
    <t>89 días</t>
  </si>
  <si>
    <t>69 días</t>
  </si>
  <si>
    <t>Plan parcial</t>
  </si>
  <si>
    <t>Plan Acumulado</t>
  </si>
  <si>
    <t>Real Parcial</t>
  </si>
  <si>
    <t>Plan parcial %</t>
  </si>
  <si>
    <t>Real Parcial %</t>
  </si>
  <si>
    <t>Plan Acumulado %</t>
  </si>
  <si>
    <t>Real Acumulado %</t>
  </si>
  <si>
    <t>5.250 horas</t>
  </si>
  <si>
    <t>1.300 horas</t>
  </si>
  <si>
    <t>1.500 horas</t>
  </si>
  <si>
    <t>400 horas</t>
  </si>
  <si>
    <t>300 horas</t>
  </si>
  <si>
    <t>1.250 horas</t>
  </si>
  <si>
    <t>250 horas</t>
  </si>
  <si>
    <t>150 m3</t>
  </si>
  <si>
    <t>250 m3</t>
  </si>
  <si>
    <t>350 m3</t>
  </si>
  <si>
    <t>3.500 kg</t>
  </si>
  <si>
    <t>1 gl</t>
  </si>
  <si>
    <t>1.200 ml</t>
  </si>
  <si>
    <t>5.150 horas</t>
  </si>
  <si>
    <t>1.200 horas</t>
  </si>
  <si>
    <t>Ejecución de Estructuras de Soporte</t>
  </si>
  <si>
    <t>Ejecución de Excavaciones</t>
  </si>
  <si>
    <t>Ejecución de Fundaciones</t>
  </si>
  <si>
    <t>Ejecución de Rellenos</t>
  </si>
  <si>
    <t>Ejecución de  Montaje de Equipo Mecanico</t>
  </si>
  <si>
    <t>Ejecución de  Canalizaciones y Cableados Electricos</t>
  </si>
  <si>
    <t>Ejecución de  Pruebas de Equipos</t>
  </si>
  <si>
    <t>Curva S de Progreso</t>
  </si>
  <si>
    <t>Histograma de Recursos</t>
  </si>
  <si>
    <t>Plan parcial HD</t>
  </si>
  <si>
    <t>Real Parcial HD</t>
  </si>
  <si>
    <t>Curva Commodity - Excavaciones</t>
  </si>
  <si>
    <t>Plan parcial (m3)</t>
  </si>
  <si>
    <t>Real Parcial (m3)</t>
  </si>
  <si>
    <t>Plan Acumulado (m3)</t>
  </si>
  <si>
    <t>Real Acumulado (m3)</t>
  </si>
  <si>
    <t>Duracion Plan</t>
  </si>
  <si>
    <t xml:space="preserve">   Ejecución de Excavaciones</t>
  </si>
  <si>
    <t xml:space="preserve">      Labor generico</t>
  </si>
  <si>
    <t xml:space="preserve">      Recurso de Excavaciones</t>
  </si>
  <si>
    <t xml:space="preserve">   Ejecución de Fundaciones</t>
  </si>
  <si>
    <t xml:space="preserve">      Recurso Fundaciones</t>
  </si>
  <si>
    <t xml:space="preserve">   Ejecución de Rellenos</t>
  </si>
  <si>
    <t xml:space="preserve">      Recurso Rellenos</t>
  </si>
  <si>
    <t xml:space="preserve">   Ejecución de Estructuras de Soporte</t>
  </si>
  <si>
    <t xml:space="preserve">      Recurso Estructuras de Soporte</t>
  </si>
  <si>
    <t xml:space="preserve">   Ejecución de Montaje de Equipo Mecanico</t>
  </si>
  <si>
    <t xml:space="preserve">      Recurso Montaje de Equipo Mecanico</t>
  </si>
  <si>
    <t xml:space="preserve">   Ejecución de Canalizaciones y Cableados Electricos</t>
  </si>
  <si>
    <t xml:space="preserve">      Recurso Canalizaciones y Cableados Electricos</t>
  </si>
  <si>
    <t xml:space="preserve">   Ejecución de Pruebas de Equipos</t>
  </si>
  <si>
    <t xml:space="preserve">      REcursos de Pruebas de Equipos</t>
  </si>
  <si>
    <t>Cantidades Reales Consolidadas</t>
  </si>
  <si>
    <t>% de Avance x Commodity</t>
  </si>
  <si>
    <t>Horas Ganadas x Commodity</t>
  </si>
  <si>
    <t>Costo Previsto</t>
  </si>
  <si>
    <t>Costo real</t>
  </si>
  <si>
    <t>Costo</t>
  </si>
  <si>
    <t>Trabajo previsto</t>
  </si>
  <si>
    <t>Labor de Excavaciones</t>
  </si>
  <si>
    <t>Labor  de Rellenos</t>
  </si>
  <si>
    <t>Labor de  Estructuras de Soporte</t>
  </si>
  <si>
    <t>Labor de  Montaje de Equipo Mecanico</t>
  </si>
  <si>
    <t>Labor de  Canalizaciones y Cableados Electricos</t>
  </si>
  <si>
    <t>Labor de Pruebas de Equipos</t>
  </si>
  <si>
    <t>HH Planeada por Commodity</t>
  </si>
  <si>
    <t>Total</t>
  </si>
  <si>
    <t>Qty Plan</t>
  </si>
  <si>
    <t>Plan Qty</t>
  </si>
  <si>
    <t>Plan hh</t>
  </si>
  <si>
    <t>Ganado Parcial</t>
  </si>
  <si>
    <t>Ganado Acumulado</t>
  </si>
  <si>
    <t>Cantidades Plan Consolidadas</t>
  </si>
  <si>
    <t>Area Humeda</t>
  </si>
  <si>
    <t>Labor de fundaciones</t>
  </si>
  <si>
    <t>Flujo de Caja</t>
  </si>
  <si>
    <t>Cost Plan</t>
  </si>
  <si>
    <t>Costos Real Parcial</t>
  </si>
  <si>
    <t>Costo Real Acumulado</t>
  </si>
  <si>
    <t>Trabajo real</t>
  </si>
  <si>
    <t>2.650 horas</t>
  </si>
  <si>
    <t>2.050 horas</t>
  </si>
  <si>
    <t>750 horas</t>
  </si>
  <si>
    <t>100 m3</t>
  </si>
  <si>
    <t>0 horas</t>
  </si>
  <si>
    <t>0 m3</t>
  </si>
  <si>
    <t>0 kg</t>
  </si>
  <si>
    <t>0 gl</t>
  </si>
  <si>
    <t>0 ml</t>
  </si>
  <si>
    <t>600 horas</t>
  </si>
  <si>
    <t>75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</si>
</sst>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quot;$&quot;* #,##0.00_ ;_ &quot;$&quot;* \-#,##0.00_ ;_ &quot;$&quot;* &quot;-&quot;_ ;_ @_ "/>
    <numFmt numFmtId="165" formatCode="0.000"/>
    <numFmt numFmtId="166" formatCode="0.0%"/>
    <numFmt numFmtId="167" formatCode="_ * #,##0.0_ ;_ * \-#,##0.0_ ;_ * &quot;-&quot;_ ;_ @_ "/>
  </numFmts>
  <fonts count="22" x14ac:knownFonts="1">
    <font>
      <sz val="14"/>
      <color theme="1"/>
      <name val="Arial"/>
      <family val="2"/>
    </font>
    <font>
      <sz val="14"/>
      <color theme="1"/>
      <name val="Times New Roman"/>
      <family val="1"/>
    </font>
    <font>
      <b/>
      <sz val="14"/>
      <color theme="1"/>
      <name val="Times New Roman"/>
      <family val="1"/>
    </font>
    <font>
      <b/>
      <sz val="18"/>
      <color theme="1"/>
      <name val="Times New Roman"/>
      <family val="1"/>
    </font>
    <font>
      <sz val="14"/>
      <color theme="0"/>
      <name val="Arial"/>
      <family val="2"/>
    </font>
    <font>
      <sz val="8"/>
      <name val="Arial"/>
      <family val="2"/>
    </font>
    <font>
      <b/>
      <sz val="14"/>
      <color theme="1"/>
      <name val="Arial"/>
      <family val="2"/>
    </font>
    <font>
      <sz val="9"/>
      <color rgb="FF363636"/>
      <name val="Segoe UI"/>
      <family val="2"/>
    </font>
    <font>
      <b/>
      <sz val="11"/>
      <color rgb="FF000000"/>
      <name val="Calibri"/>
      <family val="2"/>
    </font>
    <font>
      <sz val="11"/>
      <color rgb="FF000000"/>
      <name val="Calibri"/>
      <family val="2"/>
    </font>
    <font>
      <i/>
      <sz val="11"/>
      <color rgb="FF000000"/>
      <name val="Calibri"/>
      <family val="2"/>
    </font>
    <font>
      <sz val="9"/>
      <color indexed="81"/>
      <name val="Tahoma"/>
      <family val="2"/>
    </font>
    <font>
      <b/>
      <sz val="9"/>
      <color indexed="81"/>
      <name val="Tahoma"/>
      <family val="2"/>
    </font>
    <font>
      <b/>
      <sz val="10"/>
      <color rgb="FF000000"/>
      <name val="Segoe UI"/>
      <family val="2"/>
    </font>
    <font>
      <sz val="14"/>
      <color theme="1"/>
      <name val="Arial"/>
      <family val="2"/>
    </font>
    <font>
      <sz val="11"/>
      <color theme="1"/>
      <name val="Calibri"/>
      <family val="2"/>
    </font>
    <font>
      <b/>
      <i/>
      <sz val="14"/>
      <color rgb="FF000000"/>
      <name val="Calibri"/>
      <family val="2"/>
    </font>
    <font>
      <b/>
      <sz val="9"/>
      <color rgb="FF363636"/>
      <name val="Segoe UI"/>
      <family val="2"/>
    </font>
    <font>
      <b/>
      <i/>
      <sz val="11"/>
      <color rgb="FF000000"/>
      <name val="Calibri"/>
      <family val="2"/>
    </font>
    <font>
      <sz val="11"/>
      <color theme="1"/>
      <name val="Calibri"/>
    </font>
    <font>
      <i/>
      <sz val="11"/>
      <color rgb="FF000000"/>
      <name val="Calibri"/>
    </font>
    <font>
      <b/>
      <sz val="11"/>
      <color theme="1"/>
      <name val="Calibri"/>
      <family val="2"/>
    </font>
  </fonts>
  <fills count="12">
    <fill>
      <patternFill patternType="none"/>
    </fill>
    <fill>
      <patternFill patternType="gray125"/>
    </fill>
    <fill>
      <patternFill patternType="solid">
        <fgColor rgb="FF002060"/>
        <bgColor indexed="64"/>
      </patternFill>
    </fill>
    <fill>
      <patternFill patternType="solid">
        <fgColor theme="7"/>
        <bgColor indexed="64"/>
      </patternFill>
    </fill>
    <fill>
      <patternFill patternType="solid">
        <fgColor theme="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DFE3E8"/>
        <bgColor indexed="64"/>
      </patternFill>
    </fill>
    <fill>
      <patternFill patternType="solid">
        <fgColor rgb="FFFFFFFF"/>
        <bgColor indexed="64"/>
      </patternFill>
    </fill>
    <fill>
      <patternFill patternType="solid">
        <fgColor rgb="FFFFF6C1"/>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1BBCC"/>
      </left>
      <right style="thin">
        <color rgb="FFB1BBCC"/>
      </right>
      <top style="thin">
        <color rgb="FFB1BBCC"/>
      </top>
      <bottom style="thin">
        <color rgb="FFB1BBCC"/>
      </bottom>
      <diagonal/>
    </border>
    <border>
      <left style="thin">
        <color indexed="64"/>
      </left>
      <right/>
      <top style="thin">
        <color indexed="64"/>
      </top>
      <bottom style="thin">
        <color indexed="64"/>
      </bottom>
      <diagonal/>
    </border>
    <border>
      <left style="thin">
        <color rgb="FFB1BBCC"/>
      </left>
      <right style="thin">
        <color rgb="FFB1BBCC"/>
      </right>
      <top/>
      <bottom/>
      <diagonal/>
    </border>
  </borders>
  <cellStyleXfs count="4">
    <xf numFmtId="0" fontId="0" fillId="0" borderId="0"/>
    <xf numFmtId="41"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cellStyleXfs>
  <cellXfs count="97">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2" fillId="0" borderId="0" xfId="0" applyFont="1"/>
    <xf numFmtId="0" fontId="3" fillId="0" borderId="0" xfId="0" applyFont="1"/>
    <xf numFmtId="0" fontId="3" fillId="0" borderId="0" xfId="0" applyFont="1" applyAlignment="1">
      <alignment horizontal="left"/>
    </xf>
    <xf numFmtId="0" fontId="1" fillId="0" borderId="0" xfId="0" applyFont="1" applyAlignment="1">
      <alignment horizontal="center" vertical="center"/>
    </xf>
    <xf numFmtId="0" fontId="1" fillId="0" borderId="7" xfId="0" applyFont="1" applyBorder="1"/>
    <xf numFmtId="0" fontId="1" fillId="0" borderId="8" xfId="0" applyFont="1" applyBorder="1"/>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xf>
    <xf numFmtId="0" fontId="4" fillId="4" borderId="9" xfId="0" applyFont="1" applyFill="1" applyBorder="1" applyAlignment="1">
      <alignment horizontal="center"/>
    </xf>
    <xf numFmtId="0" fontId="0" fillId="0" borderId="9" xfId="0" applyBorder="1" applyAlignment="1">
      <alignment horizontal="center"/>
    </xf>
    <xf numFmtId="0" fontId="0" fillId="0" borderId="9" xfId="0" applyBorder="1"/>
    <xf numFmtId="0" fontId="0" fillId="0" borderId="0" xfId="0" applyAlignment="1">
      <alignment wrapText="1"/>
    </xf>
    <xf numFmtId="0" fontId="4" fillId="2" borderId="9" xfId="0" applyFont="1" applyFill="1" applyBorder="1" applyAlignment="1">
      <alignment horizontal="center" wrapText="1"/>
    </xf>
    <xf numFmtId="0" fontId="0" fillId="0" borderId="9" xfId="0" applyBorder="1" applyAlignment="1">
      <alignment horizontal="center" wrapText="1"/>
    </xf>
    <xf numFmtId="0" fontId="0" fillId="5" borderId="9" xfId="0" applyFill="1" applyBorder="1" applyAlignment="1">
      <alignment horizontal="center" wrapText="1"/>
    </xf>
    <xf numFmtId="0" fontId="0" fillId="6" borderId="9" xfId="0" applyFill="1" applyBorder="1" applyAlignment="1">
      <alignment horizontal="center"/>
    </xf>
    <xf numFmtId="0" fontId="0" fillId="6" borderId="9" xfId="0" applyFill="1" applyBorder="1"/>
    <xf numFmtId="15" fontId="0" fillId="0" borderId="9" xfId="0" applyNumberFormat="1" applyBorder="1" applyAlignment="1">
      <alignment horizontal="center"/>
    </xf>
    <xf numFmtId="9" fontId="0" fillId="0" borderId="9" xfId="0" applyNumberFormat="1" applyBorder="1" applyAlignment="1">
      <alignment horizontal="center"/>
    </xf>
    <xf numFmtId="0" fontId="6" fillId="0" borderId="10" xfId="0" applyFont="1" applyBorder="1"/>
    <xf numFmtId="0" fontId="7" fillId="7" borderId="11" xfId="0" applyFont="1" applyFill="1" applyBorder="1" applyAlignment="1">
      <alignment vertical="center" wrapText="1"/>
    </xf>
    <xf numFmtId="0" fontId="9" fillId="8" borderId="11" xfId="0" applyFont="1" applyFill="1" applyBorder="1" applyAlignment="1">
      <alignment vertical="center" wrapText="1"/>
    </xf>
    <xf numFmtId="0" fontId="10" fillId="8" borderId="11" xfId="0" applyFont="1" applyFill="1" applyBorder="1" applyAlignment="1">
      <alignment vertical="center" wrapText="1"/>
    </xf>
    <xf numFmtId="14" fontId="0" fillId="0" borderId="0" xfId="0" applyNumberFormat="1"/>
    <xf numFmtId="0" fontId="7" fillId="7" borderId="11" xfId="0" applyFont="1" applyFill="1" applyBorder="1" applyAlignment="1">
      <alignment horizontal="center" vertical="center" wrapText="1"/>
    </xf>
    <xf numFmtId="0" fontId="9" fillId="8" borderId="11" xfId="0" applyFont="1" applyFill="1" applyBorder="1" applyAlignment="1">
      <alignment horizontal="center" vertical="center" wrapText="1"/>
    </xf>
    <xf numFmtId="14" fontId="9" fillId="8" borderId="11" xfId="0" applyNumberFormat="1" applyFont="1" applyFill="1" applyBorder="1" applyAlignment="1">
      <alignment vertical="center" wrapText="1"/>
    </xf>
    <xf numFmtId="3" fontId="0" fillId="0" borderId="0" xfId="0" applyNumberFormat="1"/>
    <xf numFmtId="4" fontId="0" fillId="0" borderId="0" xfId="0" applyNumberFormat="1"/>
    <xf numFmtId="0" fontId="13" fillId="9" borderId="11" xfId="0" applyFont="1" applyFill="1" applyBorder="1" applyAlignment="1">
      <alignment vertical="center" wrapText="1"/>
    </xf>
    <xf numFmtId="0" fontId="7" fillId="3" borderId="11" xfId="0" applyFont="1" applyFill="1" applyBorder="1" applyAlignment="1">
      <alignment vertical="center" wrapText="1"/>
    </xf>
    <xf numFmtId="0" fontId="7" fillId="3" borderId="11" xfId="0" applyFont="1" applyFill="1" applyBorder="1" applyAlignment="1">
      <alignment horizontal="center" vertical="center" wrapText="1"/>
    </xf>
    <xf numFmtId="0" fontId="7" fillId="10" borderId="11" xfId="0" applyFont="1" applyFill="1" applyBorder="1" applyAlignment="1">
      <alignment horizontal="center" vertical="center" wrapText="1"/>
    </xf>
    <xf numFmtId="41" fontId="9" fillId="8" borderId="11" xfId="1" applyFont="1" applyFill="1" applyBorder="1" applyAlignment="1">
      <alignment horizontal="center" vertical="center" wrapText="1"/>
    </xf>
    <xf numFmtId="42" fontId="9" fillId="8" borderId="11" xfId="2" applyFont="1" applyFill="1" applyBorder="1" applyAlignment="1">
      <alignment horizontal="center" vertical="center" wrapText="1"/>
    </xf>
    <xf numFmtId="164" fontId="9" fillId="8" borderId="11" xfId="2" applyNumberFormat="1" applyFont="1" applyFill="1" applyBorder="1" applyAlignment="1">
      <alignment horizontal="center" vertical="center" wrapText="1"/>
    </xf>
    <xf numFmtId="9" fontId="9" fillId="8" borderId="11" xfId="3" applyFont="1" applyFill="1" applyBorder="1" applyAlignment="1">
      <alignment horizontal="center" vertical="center" wrapText="1"/>
    </xf>
    <xf numFmtId="0" fontId="8" fillId="11" borderId="11" xfId="0" applyFont="1" applyFill="1" applyBorder="1" applyAlignment="1">
      <alignment vertical="center" wrapText="1"/>
    </xf>
    <xf numFmtId="0" fontId="8" fillId="11" borderId="11" xfId="0" applyFont="1" applyFill="1" applyBorder="1" applyAlignment="1">
      <alignment horizontal="center" vertical="center" wrapText="1"/>
    </xf>
    <xf numFmtId="41" fontId="8" fillId="11" borderId="11" xfId="1" applyFont="1" applyFill="1" applyBorder="1" applyAlignment="1">
      <alignment horizontal="center" vertical="center" wrapText="1"/>
    </xf>
    <xf numFmtId="42" fontId="9" fillId="11" borderId="11" xfId="2" applyFont="1" applyFill="1" applyBorder="1" applyAlignment="1">
      <alignment horizontal="center" vertical="center" wrapText="1"/>
    </xf>
    <xf numFmtId="0" fontId="0" fillId="11" borderId="0" xfId="0" applyFill="1"/>
    <xf numFmtId="165" fontId="0" fillId="0" borderId="0" xfId="0" applyNumberFormat="1"/>
    <xf numFmtId="41" fontId="0" fillId="0" borderId="0" xfId="1" applyFont="1"/>
    <xf numFmtId="166" fontId="0" fillId="0" borderId="9" xfId="3" applyNumberFormat="1" applyFont="1" applyBorder="1"/>
    <xf numFmtId="41" fontId="0" fillId="0" borderId="9" xfId="1" applyFont="1" applyBorder="1"/>
    <xf numFmtId="14" fontId="0" fillId="0" borderId="9" xfId="0" applyNumberFormat="1" applyBorder="1"/>
    <xf numFmtId="0" fontId="10" fillId="8" borderId="11" xfId="0" applyFont="1" applyFill="1" applyBorder="1" applyAlignment="1">
      <alignment horizontal="right" vertical="center" wrapText="1"/>
    </xf>
    <xf numFmtId="0" fontId="9" fillId="8" borderId="11" xfId="0" applyFont="1" applyFill="1" applyBorder="1" applyAlignment="1">
      <alignment horizontal="left" vertical="center" wrapText="1" indent="1"/>
    </xf>
    <xf numFmtId="0" fontId="6" fillId="0" borderId="0" xfId="0" applyFont="1"/>
    <xf numFmtId="167" fontId="0" fillId="0" borderId="9" xfId="1" applyNumberFormat="1" applyFont="1" applyBorder="1"/>
    <xf numFmtId="0" fontId="0" fillId="0" borderId="12" xfId="0" applyBorder="1"/>
    <xf numFmtId="0" fontId="9" fillId="8" borderId="11" xfId="0" applyFont="1" applyFill="1" applyBorder="1" applyAlignment="1">
      <alignment horizontal="right" vertical="center" wrapText="1"/>
    </xf>
    <xf numFmtId="0" fontId="15" fillId="8" borderId="11" xfId="0" applyFont="1" applyFill="1" applyBorder="1" applyAlignment="1">
      <alignment vertical="center" wrapText="1"/>
    </xf>
    <xf numFmtId="0" fontId="16" fillId="8" borderId="0" xfId="0" applyFont="1" applyFill="1" applyAlignment="1">
      <alignment vertical="center" wrapText="1"/>
    </xf>
    <xf numFmtId="9" fontId="0" fillId="0" borderId="0" xfId="3" applyFont="1"/>
    <xf numFmtId="0" fontId="8" fillId="8" borderId="11" xfId="0" applyFont="1" applyFill="1" applyBorder="1" applyAlignment="1">
      <alignment horizontal="right" vertical="center" wrapText="1"/>
    </xf>
    <xf numFmtId="6" fontId="0" fillId="0" borderId="0" xfId="0" applyNumberFormat="1"/>
    <xf numFmtId="42" fontId="0" fillId="0" borderId="0" xfId="2" applyFont="1"/>
    <xf numFmtId="6" fontId="8" fillId="8" borderId="11" xfId="0" applyNumberFormat="1" applyFont="1" applyFill="1" applyBorder="1" applyAlignment="1">
      <alignment horizontal="right" vertical="center" wrapText="1"/>
    </xf>
    <xf numFmtId="6" fontId="9" fillId="8" borderId="11" xfId="0" applyNumberFormat="1" applyFont="1" applyFill="1" applyBorder="1" applyAlignment="1">
      <alignment horizontal="right" vertical="center" wrapText="1"/>
    </xf>
    <xf numFmtId="6" fontId="10" fillId="8" borderId="11" xfId="0" applyNumberFormat="1" applyFont="1" applyFill="1" applyBorder="1" applyAlignment="1">
      <alignment horizontal="right" vertical="center" wrapText="1"/>
    </xf>
    <xf numFmtId="0" fontId="17" fillId="7" borderId="11" xfId="0" applyFont="1" applyFill="1" applyBorder="1" applyAlignment="1">
      <alignment vertical="center" wrapText="1"/>
    </xf>
    <xf numFmtId="14" fontId="6" fillId="0" borderId="0" xfId="0" applyNumberFormat="1" applyFont="1"/>
    <xf numFmtId="0" fontId="6" fillId="0" borderId="0" xfId="0" applyFont="1" applyAlignment="1">
      <alignment horizontal="center"/>
    </xf>
    <xf numFmtId="0" fontId="8" fillId="8" borderId="11" xfId="0" applyFont="1" applyFill="1" applyBorder="1" applyAlignment="1">
      <alignment vertical="center" wrapText="1"/>
    </xf>
    <xf numFmtId="0" fontId="18" fillId="8" borderId="0" xfId="0" applyFont="1" applyFill="1" applyAlignment="1">
      <alignment vertical="center" wrapText="1"/>
    </xf>
    <xf numFmtId="41" fontId="6" fillId="11" borderId="0" xfId="1" applyFont="1" applyFill="1" applyAlignment="1">
      <alignment horizontal="center"/>
    </xf>
    <xf numFmtId="41" fontId="6" fillId="11" borderId="0" xfId="1" applyFont="1" applyFill="1"/>
    <xf numFmtId="41" fontId="18" fillId="11" borderId="13" xfId="1" applyFont="1" applyFill="1" applyBorder="1" applyAlignment="1">
      <alignment vertical="center" wrapText="1"/>
    </xf>
    <xf numFmtId="41" fontId="0" fillId="0" borderId="0" xfId="0" applyNumberFormat="1"/>
    <xf numFmtId="0" fontId="20" fillId="8" borderId="0" xfId="0" applyFont="1" applyFill="1" applyAlignment="1">
      <alignment vertical="center" wrapText="1"/>
    </xf>
    <xf numFmtId="0" fontId="19" fillId="8" borderId="0" xfId="0" applyFont="1" applyFill="1" applyAlignment="1">
      <alignment vertical="center" wrapText="1"/>
    </xf>
    <xf numFmtId="0" fontId="6" fillId="11" borderId="0" xfId="0" applyFont="1" applyFill="1" applyAlignment="1">
      <alignment horizontal="center"/>
    </xf>
    <xf numFmtId="0" fontId="21" fillId="11" borderId="0" xfId="0" applyFont="1" applyFill="1" applyAlignment="1">
      <alignment vertical="center" wrapText="1"/>
    </xf>
    <xf numFmtId="0" fontId="18" fillId="11" borderId="0" xfId="0" applyFont="1" applyFill="1" applyAlignment="1">
      <alignment vertical="center" wrapText="1"/>
    </xf>
    <xf numFmtId="6" fontId="18" fillId="11" borderId="0" xfId="0" applyNumberFormat="1" applyFont="1" applyFill="1" applyAlignment="1">
      <alignment horizontal="right" vertical="center" wrapText="1"/>
    </xf>
    <xf numFmtId="0" fontId="6" fillId="11" borderId="0" xfId="0" applyFont="1" applyFill="1"/>
    <xf numFmtId="6" fontId="6" fillId="11" borderId="0" xfId="0" applyNumberFormat="1" applyFont="1" applyFill="1"/>
    <xf numFmtId="0" fontId="18" fillId="11" borderId="0" xfId="0" applyFont="1" applyFill="1" applyAlignment="1">
      <alignment horizontal="right" vertical="center" wrapText="1"/>
    </xf>
    <xf numFmtId="42" fontId="6" fillId="11" borderId="0" xfId="2" applyFont="1" applyFill="1"/>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horizontal="left" vertical="center" wrapText="1" indent="1"/>
    </xf>
    <xf numFmtId="41" fontId="9" fillId="0" borderId="11" xfId="1" applyFont="1" applyFill="1" applyBorder="1" applyAlignment="1">
      <alignment horizontal="center" vertical="center" wrapText="1"/>
    </xf>
    <xf numFmtId="42" fontId="9" fillId="0" borderId="11" xfId="2" applyFont="1" applyFill="1" applyBorder="1" applyAlignment="1">
      <alignment horizontal="center" vertical="center" wrapText="1"/>
    </xf>
    <xf numFmtId="14" fontId="9" fillId="0" borderId="11" xfId="0" applyNumberFormat="1" applyFont="1" applyBorder="1" applyAlignment="1">
      <alignment vertical="center" wrapText="1"/>
    </xf>
    <xf numFmtId="9" fontId="9" fillId="0" borderId="11" xfId="3" applyFont="1" applyFill="1" applyBorder="1" applyAlignment="1">
      <alignment horizontal="center" vertical="center" wrapText="1"/>
    </xf>
    <xf numFmtId="164" fontId="9" fillId="0" borderId="11" xfId="2" applyNumberFormat="1" applyFont="1" applyFill="1" applyBorder="1" applyAlignment="1">
      <alignment horizontal="center" vertical="center" wrapText="1"/>
    </xf>
    <xf numFmtId="0" fontId="1" fillId="0" borderId="0" xfId="0" applyFont="1" applyAlignment="1">
      <alignment horizontal="left" vertical="top" wrapText="1"/>
    </xf>
  </cellXfs>
  <cellStyles count="4">
    <cellStyle name="Comma [0]" xfId="1" builtinId="6"/>
    <cellStyle name="Currency [0]" xfId="2" builtinId="7"/>
    <cellStyle name="Normal" xfId="0" builtinId="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532145458106772E-2"/>
          <c:y val="2.1149029257475485E-2"/>
          <c:w val="0.94778767739950642"/>
          <c:h val="0.83960501273625354"/>
        </c:manualLayout>
      </c:layout>
      <c:lineChart>
        <c:grouping val="standard"/>
        <c:varyColors val="0"/>
        <c:ser>
          <c:idx val="0"/>
          <c:order val="0"/>
          <c:tx>
            <c:strRef>
              <c:f>Curvas!$B$35</c:f>
              <c:strCache>
                <c:ptCount val="1"/>
                <c:pt idx="0">
                  <c:v>Plan Acumulado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manualLayout>
                  <c:x val="-3.162287603832593E-3"/>
                  <c:y val="-5.54721958877777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C7-4C32-9EFF-F217C36EBD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Curvas!$C$32:$Q$32</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Curvas!$C$35:$Q$35</c:f>
              <c:numCache>
                <c:formatCode>0.0%</c:formatCode>
                <c:ptCount val="15"/>
                <c:pt idx="0">
                  <c:v>7.7669902912621356E-3</c:v>
                </c:pt>
                <c:pt idx="1">
                  <c:v>6.2135922330097085E-2</c:v>
                </c:pt>
                <c:pt idx="2">
                  <c:v>0.11650485436893204</c:v>
                </c:pt>
                <c:pt idx="3">
                  <c:v>0.22184466019417476</c:v>
                </c:pt>
                <c:pt idx="4">
                  <c:v>0.32718446601941747</c:v>
                </c:pt>
                <c:pt idx="5">
                  <c:v>0.39146990291262135</c:v>
                </c:pt>
                <c:pt idx="6">
                  <c:v>0.4786407766990291</c:v>
                </c:pt>
                <c:pt idx="7">
                  <c:v>0.54999999999999993</c:v>
                </c:pt>
                <c:pt idx="8">
                  <c:v>0.72468834951456307</c:v>
                </c:pt>
                <c:pt idx="9">
                  <c:v>0.78252427184466011</c:v>
                </c:pt>
                <c:pt idx="10">
                  <c:v>0.82718446601941742</c:v>
                </c:pt>
                <c:pt idx="11">
                  <c:v>0.95492330097087375</c:v>
                </c:pt>
                <c:pt idx="12">
                  <c:v>0.98058252427184467</c:v>
                </c:pt>
                <c:pt idx="13">
                  <c:v>1</c:v>
                </c:pt>
                <c:pt idx="14">
                  <c:v>1</c:v>
                </c:pt>
              </c:numCache>
            </c:numRef>
          </c:val>
          <c:smooth val="0"/>
          <c:extLst>
            <c:ext xmlns:c16="http://schemas.microsoft.com/office/drawing/2014/chart" uri="{C3380CC4-5D6E-409C-BE32-E72D297353CC}">
              <c16:uniqueId val="{00000000-813F-4CCA-A98C-64B5CA15739A}"/>
            </c:ext>
          </c:extLst>
        </c:ser>
        <c:ser>
          <c:idx val="1"/>
          <c:order val="1"/>
          <c:tx>
            <c:strRef>
              <c:f>Curvas!$B$36</c:f>
              <c:strCache>
                <c:ptCount val="1"/>
                <c:pt idx="0">
                  <c:v>Real Acumulado %</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C7-4C32-9EFF-F217C36EBD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Curvas!$C$32:$Q$32</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Curvas!$C$36:$G$36</c:f>
              <c:numCache>
                <c:formatCode>0.0%</c:formatCode>
                <c:ptCount val="5"/>
                <c:pt idx="0">
                  <c:v>0</c:v>
                </c:pt>
                <c:pt idx="1">
                  <c:v>4.7968932038834948E-2</c:v>
                </c:pt>
                <c:pt idx="2">
                  <c:v>9.5937864077669896E-2</c:v>
                </c:pt>
                <c:pt idx="3">
                  <c:v>0.17669126213592232</c:v>
                </c:pt>
                <c:pt idx="4">
                  <c:v>0.2330019417475728</c:v>
                </c:pt>
              </c:numCache>
            </c:numRef>
          </c:val>
          <c:smooth val="0"/>
          <c:extLst>
            <c:ext xmlns:c16="http://schemas.microsoft.com/office/drawing/2014/chart" uri="{C3380CC4-5D6E-409C-BE32-E72D297353CC}">
              <c16:uniqueId val="{00000001-813F-4CCA-A98C-64B5CA15739A}"/>
            </c:ext>
          </c:extLst>
        </c:ser>
        <c:dLbls>
          <c:showLegendKey val="0"/>
          <c:showVal val="0"/>
          <c:showCatName val="0"/>
          <c:showSerName val="0"/>
          <c:showPercent val="0"/>
          <c:showBubbleSize val="0"/>
        </c:dLbls>
        <c:marker val="1"/>
        <c:smooth val="0"/>
        <c:axId val="1107075007"/>
        <c:axId val="1107075967"/>
      </c:lineChart>
      <c:dateAx>
        <c:axId val="1107075007"/>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967"/>
        <c:crosses val="autoZero"/>
        <c:auto val="1"/>
        <c:lblOffset val="100"/>
        <c:baseTimeUnit val="days"/>
      </c:dateAx>
      <c:valAx>
        <c:axId val="110707596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Histograma de Recursos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Curvas!$B$69</c:f>
              <c:strCache>
                <c:ptCount val="1"/>
                <c:pt idx="0">
                  <c:v>Plan parcial HD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Curvas!$C$68:$Q$68</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Curvas!$C$69:$Q$69</c:f>
              <c:numCache>
                <c:formatCode>_ * #,##0.0_ ;_ * \-#,##0.0_ ;_ * "-"_ ;_ @_ </c:formatCode>
                <c:ptCount val="15"/>
                <c:pt idx="0">
                  <c:v>10</c:v>
                </c:pt>
                <c:pt idx="1">
                  <c:v>70</c:v>
                </c:pt>
                <c:pt idx="2">
                  <c:v>70</c:v>
                </c:pt>
                <c:pt idx="3">
                  <c:v>135.625</c:v>
                </c:pt>
                <c:pt idx="4">
                  <c:v>135.625</c:v>
                </c:pt>
                <c:pt idx="5">
                  <c:v>82.767499999999998</c:v>
                </c:pt>
                <c:pt idx="6">
                  <c:v>112.2325</c:v>
                </c:pt>
                <c:pt idx="7">
                  <c:v>91.875</c:v>
                </c:pt>
                <c:pt idx="8">
                  <c:v>224.91125</c:v>
                </c:pt>
                <c:pt idx="9">
                  <c:v>74.463750000000005</c:v>
                </c:pt>
                <c:pt idx="10">
                  <c:v>57.5</c:v>
                </c:pt>
                <c:pt idx="11">
                  <c:v>164.46375</c:v>
                </c:pt>
                <c:pt idx="12">
                  <c:v>33.036249999999995</c:v>
                </c:pt>
                <c:pt idx="13">
                  <c:v>25</c:v>
                </c:pt>
                <c:pt idx="14">
                  <c:v>0</c:v>
                </c:pt>
              </c:numCache>
            </c:numRef>
          </c:val>
          <c:extLst>
            <c:ext xmlns:c16="http://schemas.microsoft.com/office/drawing/2014/chart" uri="{C3380CC4-5D6E-409C-BE32-E72D297353CC}">
              <c16:uniqueId val="{00000000-1D3E-4833-9B7F-E7187C3F2DEC}"/>
            </c:ext>
          </c:extLst>
        </c:ser>
        <c:ser>
          <c:idx val="1"/>
          <c:order val="1"/>
          <c:tx>
            <c:strRef>
              <c:f>Curvas!$B$70</c:f>
              <c:strCache>
                <c:ptCount val="1"/>
                <c:pt idx="0">
                  <c:v>Real Parcial HD</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Curvas!$C$68:$Q$68</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Curvas!$C$70:$Q$70</c:f>
              <c:numCache>
                <c:formatCode>_ * #,##0.0_ ;_ * \-#,##0.0_ ;_ * "-"_ ;_ @_ </c:formatCode>
                <c:ptCount val="15"/>
                <c:pt idx="0">
                  <c:v>0</c:v>
                </c:pt>
                <c:pt idx="1">
                  <c:v>66.911249999999995</c:v>
                </c:pt>
                <c:pt idx="2">
                  <c:v>66.911249999999995</c:v>
                </c:pt>
                <c:pt idx="3">
                  <c:v>106.17625</c:v>
                </c:pt>
                <c:pt idx="4">
                  <c:v>72.5</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1D3E-4833-9B7F-E7187C3F2DEC}"/>
            </c:ext>
          </c:extLst>
        </c:ser>
        <c:dLbls>
          <c:showLegendKey val="0"/>
          <c:showVal val="0"/>
          <c:showCatName val="0"/>
          <c:showSerName val="0"/>
          <c:showPercent val="0"/>
          <c:showBubbleSize val="0"/>
        </c:dLbls>
        <c:gapWidth val="219"/>
        <c:axId val="2022925487"/>
        <c:axId val="2022927887"/>
      </c:barChart>
      <c:catAx>
        <c:axId val="2022925487"/>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2927887"/>
        <c:crosses val="autoZero"/>
        <c:auto val="0"/>
        <c:lblAlgn val="ctr"/>
        <c:lblOffset val="100"/>
        <c:tickLblSkip val="1"/>
        <c:noMultiLvlLbl val="0"/>
      </c:catAx>
      <c:valAx>
        <c:axId val="2022927887"/>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2925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532145458106772E-2"/>
          <c:y val="2.1149029257475485E-2"/>
          <c:w val="0.94778767739950642"/>
          <c:h val="0.83960501273625354"/>
        </c:manualLayout>
      </c:layout>
      <c:lineChart>
        <c:grouping val="standard"/>
        <c:varyColors val="0"/>
        <c:ser>
          <c:idx val="0"/>
          <c:order val="0"/>
          <c:tx>
            <c:strRef>
              <c:f>Curvas!$B$103</c:f>
              <c:strCache>
                <c:ptCount val="1"/>
                <c:pt idx="0">
                  <c:v>Plan Acumulado (m3)</c:v>
                </c:pt>
              </c:strCache>
            </c:strRef>
          </c:tx>
          <c:spPr>
            <a:ln w="28575" cap="rnd">
              <a:solidFill>
                <a:schemeClr val="accent1"/>
              </a:solidFill>
              <a:round/>
            </a:ln>
            <a:effectLst/>
          </c:spPr>
          <c:marker>
            <c:symbol val="none"/>
          </c:marker>
          <c:dLbls>
            <c:dLbl>
              <c:idx val="4"/>
              <c:layout>
                <c:manualLayout>
                  <c:x val="-1.5811438019162963E-2"/>
                  <c:y val="-3.9623005304074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5B-4240-BAC0-D1ED27D7A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Curvas!$C$100:$Q$100</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Curvas!$C$103:$Q$103</c:f>
              <c:numCache>
                <c:formatCode>_(* #,##0_);_(* \(#,##0\);_(* "-"_);_(@_)</c:formatCode>
                <c:ptCount val="15"/>
                <c:pt idx="0">
                  <c:v>10</c:v>
                </c:pt>
                <c:pt idx="1">
                  <c:v>80</c:v>
                </c:pt>
                <c:pt idx="2">
                  <c:v>150</c:v>
                </c:pt>
                <c:pt idx="3">
                  <c:v>220</c:v>
                </c:pt>
                <c:pt idx="4">
                  <c:v>290</c:v>
                </c:pt>
                <c:pt idx="5">
                  <c:v>300</c:v>
                </c:pt>
                <c:pt idx="6">
                  <c:v>300</c:v>
                </c:pt>
                <c:pt idx="7">
                  <c:v>300</c:v>
                </c:pt>
                <c:pt idx="8">
                  <c:v>300</c:v>
                </c:pt>
                <c:pt idx="9">
                  <c:v>300</c:v>
                </c:pt>
                <c:pt idx="10">
                  <c:v>300</c:v>
                </c:pt>
                <c:pt idx="11">
                  <c:v>300</c:v>
                </c:pt>
                <c:pt idx="12">
                  <c:v>300</c:v>
                </c:pt>
                <c:pt idx="13">
                  <c:v>300</c:v>
                </c:pt>
                <c:pt idx="14">
                  <c:v>300</c:v>
                </c:pt>
              </c:numCache>
            </c:numRef>
          </c:val>
          <c:smooth val="0"/>
          <c:extLst>
            <c:ext xmlns:c16="http://schemas.microsoft.com/office/drawing/2014/chart" uri="{C3380CC4-5D6E-409C-BE32-E72D297353CC}">
              <c16:uniqueId val="{00000000-1B5C-4244-931B-BF709BC1C04D}"/>
            </c:ext>
          </c:extLst>
        </c:ser>
        <c:ser>
          <c:idx val="1"/>
          <c:order val="1"/>
          <c:tx>
            <c:strRef>
              <c:f>Curvas!$B$104</c:f>
              <c:strCache>
                <c:ptCount val="1"/>
                <c:pt idx="0">
                  <c:v>Real Acumulado (m3)</c:v>
                </c:pt>
              </c:strCache>
            </c:strRef>
          </c:tx>
          <c:spPr>
            <a:ln w="28575" cap="rnd">
              <a:solidFill>
                <a:srgbClr val="FF0000"/>
              </a:solidFill>
              <a:round/>
            </a:ln>
            <a:effectLst/>
          </c:spPr>
          <c:marker>
            <c:symbol val="none"/>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5B-4240-BAC0-D1ED27D7A5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Curvas!$C$100:$Q$100</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Curvas!$C$104:$Q$104</c:f>
              <c:numCache>
                <c:formatCode>_(* #,##0_);_(* \(#,##0\);_(* "-"_);_(@_)</c:formatCode>
                <c:ptCount val="15"/>
                <c:pt idx="0">
                  <c:v>0</c:v>
                </c:pt>
                <c:pt idx="1">
                  <c:v>61.76</c:v>
                </c:pt>
                <c:pt idx="2">
                  <c:v>123.52</c:v>
                </c:pt>
                <c:pt idx="3">
                  <c:v>189.99</c:v>
                </c:pt>
                <c:pt idx="4">
                  <c:v>224.99</c:v>
                </c:pt>
              </c:numCache>
            </c:numRef>
          </c:val>
          <c:smooth val="0"/>
          <c:extLst>
            <c:ext xmlns:c16="http://schemas.microsoft.com/office/drawing/2014/chart" uri="{C3380CC4-5D6E-409C-BE32-E72D297353CC}">
              <c16:uniqueId val="{00000001-1B5C-4244-931B-BF709BC1C04D}"/>
            </c:ext>
          </c:extLst>
        </c:ser>
        <c:dLbls>
          <c:showLegendKey val="0"/>
          <c:showVal val="0"/>
          <c:showCatName val="0"/>
          <c:showSerName val="0"/>
          <c:showPercent val="0"/>
          <c:showBubbleSize val="0"/>
        </c:dLbls>
        <c:smooth val="0"/>
        <c:axId val="1107075007"/>
        <c:axId val="1107075967"/>
      </c:lineChart>
      <c:dateAx>
        <c:axId val="1107075007"/>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967"/>
        <c:crosses val="autoZero"/>
        <c:auto val="1"/>
        <c:lblOffset val="100"/>
        <c:baseTimeUnit val="days"/>
      </c:dateAx>
      <c:valAx>
        <c:axId val="110707596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532145458106772E-2"/>
          <c:y val="2.1149029257475485E-2"/>
          <c:w val="0.94778767739950642"/>
          <c:h val="0.83960501273625354"/>
        </c:manualLayout>
      </c:layout>
      <c:barChart>
        <c:barDir val="col"/>
        <c:grouping val="clustered"/>
        <c:varyColors val="0"/>
        <c:ser>
          <c:idx val="2"/>
          <c:order val="2"/>
          <c:tx>
            <c:v>Plan PArcial</c:v>
          </c:tx>
          <c:spPr>
            <a:solidFill>
              <a:schemeClr val="accent1"/>
            </a:solidFill>
            <a:ln>
              <a:noFill/>
            </a:ln>
            <a:effectLst/>
          </c:spPr>
          <c:invertIfNegative val="0"/>
          <c:cat>
            <c:numRef>
              <c:f>'Flujo  caja'!$C$3:$Q$3</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'Flujo  caja'!$C$4:$Q$4</c:f>
              <c:numCache>
                <c:formatCode>_("$"* #,##0_);_("$"* \(#,##0\);_("$"* "-"_);_(@_)</c:formatCode>
                <c:ptCount val="15"/>
                <c:pt idx="0">
                  <c:v>2550</c:v>
                </c:pt>
                <c:pt idx="1">
                  <c:v>17850</c:v>
                </c:pt>
                <c:pt idx="2">
                  <c:v>17850</c:v>
                </c:pt>
                <c:pt idx="3">
                  <c:v>61600</c:v>
                </c:pt>
                <c:pt idx="4">
                  <c:v>61600</c:v>
                </c:pt>
                <c:pt idx="5">
                  <c:v>48179</c:v>
                </c:pt>
                <c:pt idx="6">
                  <c:v>57521</c:v>
                </c:pt>
                <c:pt idx="7">
                  <c:v>61250</c:v>
                </c:pt>
                <c:pt idx="8">
                  <c:v>121257</c:v>
                </c:pt>
                <c:pt idx="9">
                  <c:v>35043</c:v>
                </c:pt>
                <c:pt idx="10">
                  <c:v>26250</c:v>
                </c:pt>
                <c:pt idx="11">
                  <c:v>86700</c:v>
                </c:pt>
                <c:pt idx="12">
                  <c:v>19450</c:v>
                </c:pt>
                <c:pt idx="13">
                  <c:v>7000</c:v>
                </c:pt>
                <c:pt idx="14">
                  <c:v>0</c:v>
                </c:pt>
              </c:numCache>
            </c:numRef>
          </c:val>
          <c:extLst>
            <c:ext xmlns:c16="http://schemas.microsoft.com/office/drawing/2014/chart" uri="{C3380CC4-5D6E-409C-BE32-E72D297353CC}">
              <c16:uniqueId val="{00000004-34F7-464B-8089-96B900020E02}"/>
            </c:ext>
          </c:extLst>
        </c:ser>
        <c:ser>
          <c:idx val="3"/>
          <c:order val="3"/>
          <c:tx>
            <c:strRef>
              <c:f>'Flujo  caja'!$B$5</c:f>
              <c:strCache>
                <c:ptCount val="1"/>
                <c:pt idx="0">
                  <c:v>Costos Real Parcial</c:v>
                </c:pt>
              </c:strCache>
            </c:strRef>
          </c:tx>
          <c:spPr>
            <a:solidFill>
              <a:srgbClr val="FF0000"/>
            </a:solidFill>
            <a:ln>
              <a:noFill/>
            </a:ln>
            <a:effectLst/>
          </c:spPr>
          <c:invertIfNegative val="0"/>
          <c:cat>
            <c:numRef>
              <c:f>'Flujo  caja'!$C$3:$Q$3</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'Flujo  caja'!$C$5:$Q$5</c:f>
              <c:numCache>
                <c:formatCode>_("$"* #,##0_);_("$"* \(#,##0\);_("$"* "-"_);_(@_)</c:formatCode>
                <c:ptCount val="15"/>
                <c:pt idx="0">
                  <c:v>0</c:v>
                </c:pt>
                <c:pt idx="1">
                  <c:v>16779</c:v>
                </c:pt>
                <c:pt idx="2">
                  <c:v>16779</c:v>
                </c:pt>
                <c:pt idx="3">
                  <c:v>45491</c:v>
                </c:pt>
                <c:pt idx="4">
                  <c:v>36825</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34F7-464B-8089-96B900020E02}"/>
            </c:ext>
          </c:extLst>
        </c:ser>
        <c:dLbls>
          <c:showLegendKey val="0"/>
          <c:showVal val="0"/>
          <c:showCatName val="0"/>
          <c:showSerName val="0"/>
          <c:showPercent val="0"/>
          <c:showBubbleSize val="0"/>
        </c:dLbls>
        <c:gapWidth val="0"/>
        <c:axId val="1326573760"/>
        <c:axId val="1326574240"/>
      </c:barChart>
      <c:lineChart>
        <c:grouping val="standard"/>
        <c:varyColors val="0"/>
        <c:ser>
          <c:idx val="0"/>
          <c:order val="0"/>
          <c:tx>
            <c:strRef>
              <c:f>'Flujo  caja'!$B$6</c:f>
              <c:strCache>
                <c:ptCount val="1"/>
                <c:pt idx="0">
                  <c:v>Plan Acumulado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'Flujo  caja'!$C$3:$Q$3</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'Flujo  caja'!$C$6:$Q$6</c:f>
              <c:numCache>
                <c:formatCode>_("$"* #,##0_);_("$"* \(#,##0\);_("$"* "-"_);_(@_)</c:formatCode>
                <c:ptCount val="15"/>
                <c:pt idx="0">
                  <c:v>2550</c:v>
                </c:pt>
                <c:pt idx="1">
                  <c:v>20400</c:v>
                </c:pt>
                <c:pt idx="2">
                  <c:v>38250</c:v>
                </c:pt>
                <c:pt idx="3">
                  <c:v>99850</c:v>
                </c:pt>
                <c:pt idx="4">
                  <c:v>161450</c:v>
                </c:pt>
                <c:pt idx="5">
                  <c:v>209629</c:v>
                </c:pt>
                <c:pt idx="6">
                  <c:v>267150</c:v>
                </c:pt>
                <c:pt idx="7">
                  <c:v>328400</c:v>
                </c:pt>
                <c:pt idx="8">
                  <c:v>449657</c:v>
                </c:pt>
                <c:pt idx="9">
                  <c:v>484700</c:v>
                </c:pt>
                <c:pt idx="10">
                  <c:v>510950</c:v>
                </c:pt>
                <c:pt idx="11">
                  <c:v>597650</c:v>
                </c:pt>
                <c:pt idx="12">
                  <c:v>617100</c:v>
                </c:pt>
                <c:pt idx="13">
                  <c:v>624100</c:v>
                </c:pt>
                <c:pt idx="14">
                  <c:v>624100</c:v>
                </c:pt>
              </c:numCache>
            </c:numRef>
          </c:val>
          <c:smooth val="0"/>
          <c:extLst>
            <c:ext xmlns:c16="http://schemas.microsoft.com/office/drawing/2014/chart" uri="{C3380CC4-5D6E-409C-BE32-E72D297353CC}">
              <c16:uniqueId val="{00000001-34F7-464B-8089-96B900020E02}"/>
            </c:ext>
          </c:extLst>
        </c:ser>
        <c:ser>
          <c:idx val="1"/>
          <c:order val="1"/>
          <c:tx>
            <c:strRef>
              <c:f>'Flujo  caja'!$B$7</c:f>
              <c:strCache>
                <c:ptCount val="1"/>
                <c:pt idx="0">
                  <c:v>Costo Real Acumulado</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'Flujo  caja'!$C$3:$Q$3</c:f>
              <c:numCache>
                <c:formatCode>m/d/yyyy</c:formatCode>
                <c:ptCount val="15"/>
                <c:pt idx="0">
                  <c:v>45591</c:v>
                </c:pt>
                <c:pt idx="1">
                  <c:v>45598</c:v>
                </c:pt>
                <c:pt idx="2">
                  <c:v>45605</c:v>
                </c:pt>
                <c:pt idx="3">
                  <c:v>45612</c:v>
                </c:pt>
                <c:pt idx="4">
                  <c:v>45619</c:v>
                </c:pt>
                <c:pt idx="5">
                  <c:v>45626</c:v>
                </c:pt>
                <c:pt idx="6">
                  <c:v>45633</c:v>
                </c:pt>
                <c:pt idx="7">
                  <c:v>45640</c:v>
                </c:pt>
                <c:pt idx="8">
                  <c:v>45647</c:v>
                </c:pt>
                <c:pt idx="9">
                  <c:v>45654</c:v>
                </c:pt>
                <c:pt idx="10">
                  <c:v>45661</c:v>
                </c:pt>
                <c:pt idx="11">
                  <c:v>45668</c:v>
                </c:pt>
                <c:pt idx="12">
                  <c:v>45675</c:v>
                </c:pt>
                <c:pt idx="13">
                  <c:v>45682</c:v>
                </c:pt>
                <c:pt idx="14">
                  <c:v>45689</c:v>
                </c:pt>
              </c:numCache>
            </c:numRef>
          </c:cat>
          <c:val>
            <c:numRef>
              <c:f>'Flujo  caja'!$C$7:$G$7</c:f>
              <c:numCache>
                <c:formatCode>_("$"* #,##0_);_("$"* \(#,##0\);_("$"* "-"_);_(@_)</c:formatCode>
                <c:ptCount val="5"/>
                <c:pt idx="0">
                  <c:v>0</c:v>
                </c:pt>
                <c:pt idx="1">
                  <c:v>16779</c:v>
                </c:pt>
                <c:pt idx="2">
                  <c:v>33558</c:v>
                </c:pt>
                <c:pt idx="3">
                  <c:v>79049</c:v>
                </c:pt>
                <c:pt idx="4">
                  <c:v>115874</c:v>
                </c:pt>
              </c:numCache>
            </c:numRef>
          </c:val>
          <c:smooth val="0"/>
          <c:extLst>
            <c:ext xmlns:c16="http://schemas.microsoft.com/office/drawing/2014/chart" uri="{C3380CC4-5D6E-409C-BE32-E72D297353CC}">
              <c16:uniqueId val="{00000003-34F7-464B-8089-96B900020E02}"/>
            </c:ext>
          </c:extLst>
        </c:ser>
        <c:dLbls>
          <c:showLegendKey val="0"/>
          <c:showVal val="0"/>
          <c:showCatName val="0"/>
          <c:showSerName val="0"/>
          <c:showPercent val="0"/>
          <c:showBubbleSize val="0"/>
        </c:dLbls>
        <c:marker val="1"/>
        <c:smooth val="0"/>
        <c:axId val="1107075007"/>
        <c:axId val="1107075967"/>
      </c:lineChart>
      <c:dateAx>
        <c:axId val="1107075007"/>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967"/>
        <c:crosses val="autoZero"/>
        <c:auto val="1"/>
        <c:lblOffset val="100"/>
        <c:baseTimeUnit val="days"/>
        <c:majorUnit val="7"/>
        <c:majorTimeUnit val="days"/>
      </c:dateAx>
      <c:valAx>
        <c:axId val="11070759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075007"/>
        <c:crosses val="autoZero"/>
        <c:crossBetween val="between"/>
      </c:valAx>
      <c:valAx>
        <c:axId val="1326574240"/>
        <c:scaling>
          <c:orientation val="minMax"/>
        </c:scaling>
        <c:delete val="0"/>
        <c:axPos val="r"/>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573760"/>
        <c:crosses val="max"/>
        <c:crossBetween val="between"/>
      </c:valAx>
      <c:dateAx>
        <c:axId val="1326573760"/>
        <c:scaling>
          <c:orientation val="minMax"/>
        </c:scaling>
        <c:delete val="1"/>
        <c:axPos val="b"/>
        <c:numFmt formatCode="m/d/yyyy" sourceLinked="1"/>
        <c:majorTickMark val="out"/>
        <c:minorTickMark val="none"/>
        <c:tickLblPos val="nextTo"/>
        <c:crossAx val="1326574240"/>
        <c:crosses val="autoZero"/>
        <c:auto val="1"/>
        <c:lblOffset val="100"/>
        <c:baseTimeUnit val="day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2730500</xdr:colOff>
      <xdr:row>0</xdr:row>
      <xdr:rowOff>201083</xdr:rowOff>
    </xdr:from>
    <xdr:to>
      <xdr:col>3</xdr:col>
      <xdr:colOff>1153584</xdr:colOff>
      <xdr:row>19</xdr:row>
      <xdr:rowOff>21167</xdr:rowOff>
    </xdr:to>
    <xdr:sp macro="" textlink="">
      <xdr:nvSpPr>
        <xdr:cNvPr id="2" name="Rectangle 1">
          <a:extLst>
            <a:ext uri="{FF2B5EF4-FFF2-40B4-BE49-F238E27FC236}">
              <a16:creationId xmlns:a16="http://schemas.microsoft.com/office/drawing/2014/main" id="{03843591-EE44-7574-AC20-8F488AF7CBCA}"/>
            </a:ext>
          </a:extLst>
        </xdr:cNvPr>
        <xdr:cNvSpPr/>
      </xdr:nvSpPr>
      <xdr:spPr>
        <a:xfrm>
          <a:off x="5058833" y="201083"/>
          <a:ext cx="1185334" cy="461433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6</xdr:col>
      <xdr:colOff>1147233</xdr:colOff>
      <xdr:row>1</xdr:row>
      <xdr:rowOff>4233</xdr:rowOff>
    </xdr:from>
    <xdr:to>
      <xdr:col>8</xdr:col>
      <xdr:colOff>4233</xdr:colOff>
      <xdr:row>19</xdr:row>
      <xdr:rowOff>57150</xdr:rowOff>
    </xdr:to>
    <xdr:sp macro="" textlink="">
      <xdr:nvSpPr>
        <xdr:cNvPr id="3" name="Rectangle 2">
          <a:extLst>
            <a:ext uri="{FF2B5EF4-FFF2-40B4-BE49-F238E27FC236}">
              <a16:creationId xmlns:a16="http://schemas.microsoft.com/office/drawing/2014/main" id="{42D8A754-A7A1-4826-B03F-7EB535C6EAFA}"/>
            </a:ext>
          </a:extLst>
        </xdr:cNvPr>
        <xdr:cNvSpPr/>
      </xdr:nvSpPr>
      <xdr:spPr>
        <a:xfrm>
          <a:off x="9730316" y="237066"/>
          <a:ext cx="1185334" cy="461433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17418</xdr:colOff>
      <xdr:row>8</xdr:row>
      <xdr:rowOff>21905</xdr:rowOff>
    </xdr:from>
    <xdr:to>
      <xdr:col>16</xdr:col>
      <xdr:colOff>843643</xdr:colOff>
      <xdr:row>30</xdr:row>
      <xdr:rowOff>36194</xdr:rowOff>
    </xdr:to>
    <xdr:graphicFrame macro="">
      <xdr:nvGraphicFramePr>
        <xdr:cNvPr id="2" name="Gráfico 1">
          <a:extLst>
            <a:ext uri="{FF2B5EF4-FFF2-40B4-BE49-F238E27FC236}">
              <a16:creationId xmlns:a16="http://schemas.microsoft.com/office/drawing/2014/main" id="{45CCC481-B9CC-332E-5C25-491261AE2C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1442357</xdr:colOff>
      <xdr:row>42</xdr:row>
      <xdr:rowOff>159202</xdr:rowOff>
    </xdr:from>
    <xdr:to>
      <xdr:col>16</xdr:col>
      <xdr:colOff>1129394</xdr:colOff>
      <xdr:row>66</xdr:row>
      <xdr:rowOff>68036</xdr:rowOff>
    </xdr:to>
    <xdr:graphicFrame macro="">
      <xdr:nvGraphicFramePr>
        <xdr:cNvPr id="4" name="Chart 3">
          <a:extLst>
            <a:ext uri="{FF2B5EF4-FFF2-40B4-BE49-F238E27FC236}">
              <a16:creationId xmlns:a16="http://schemas.microsoft.com/office/drawing/2014/main" id="{9EBDE3E1-EFD4-CB31-48E2-4BF8653C46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17418</xdr:colOff>
      <xdr:row>76</xdr:row>
      <xdr:rowOff>21905</xdr:rowOff>
    </xdr:from>
    <xdr:to>
      <xdr:col>16</xdr:col>
      <xdr:colOff>843643</xdr:colOff>
      <xdr:row>98</xdr:row>
      <xdr:rowOff>36194</xdr:rowOff>
    </xdr:to>
    <xdr:graphicFrame macro="">
      <xdr:nvGraphicFramePr>
        <xdr:cNvPr id="5" name="Gráfico 1">
          <a:extLst>
            <a:ext uri="{FF2B5EF4-FFF2-40B4-BE49-F238E27FC236}">
              <a16:creationId xmlns:a16="http://schemas.microsoft.com/office/drawing/2014/main" id="{C1C9CF8F-7E05-44C6-9F23-4FBA788B3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17418</xdr:colOff>
      <xdr:row>9</xdr:row>
      <xdr:rowOff>21905</xdr:rowOff>
    </xdr:from>
    <xdr:to>
      <xdr:col>16</xdr:col>
      <xdr:colOff>843643</xdr:colOff>
      <xdr:row>31</xdr:row>
      <xdr:rowOff>36194</xdr:rowOff>
    </xdr:to>
    <xdr:graphicFrame macro="">
      <xdr:nvGraphicFramePr>
        <xdr:cNvPr id="2" name="Gráfico 1">
          <a:extLst>
            <a:ext uri="{FF2B5EF4-FFF2-40B4-BE49-F238E27FC236}">
              <a16:creationId xmlns:a16="http://schemas.microsoft.com/office/drawing/2014/main" id="{BD029549-23E2-419D-B502-0B6159E2C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5763-58FC-43E0-AEF5-ED120982DE0F}">
  <dimension ref="B4:G8"/>
  <sheetViews>
    <sheetView workbookViewId="0">
      <selection activeCell="F4" sqref="F4"/>
    </sheetView>
  </sheetViews>
  <sheetFormatPr defaultColWidth="10.765625" defaultRowHeight="17.399999999999999" x14ac:dyDescent="0.3"/>
  <cols>
    <col min="1" max="1" width="10.765625" style="18"/>
    <col min="2" max="2" width="14.84375" style="18" customWidth="1"/>
    <col min="3" max="4" width="10.765625" style="18"/>
    <col min="5" max="5" width="13.3828125" style="18" customWidth="1"/>
    <col min="6" max="16384" width="10.765625" style="18"/>
  </cols>
  <sheetData>
    <row r="4" spans="2:7" ht="69.599999999999994" x14ac:dyDescent="0.3">
      <c r="B4" s="19" t="s">
        <v>35</v>
      </c>
      <c r="C4" s="19" t="s">
        <v>36</v>
      </c>
      <c r="D4" s="19" t="s">
        <v>37</v>
      </c>
      <c r="E4" s="19" t="s">
        <v>38</v>
      </c>
      <c r="F4" s="19" t="s">
        <v>39</v>
      </c>
      <c r="G4" s="19" t="s">
        <v>40</v>
      </c>
    </row>
    <row r="5" spans="2:7" ht="67.5" customHeight="1" x14ac:dyDescent="0.3">
      <c r="B5" s="20" t="s">
        <v>41</v>
      </c>
      <c r="C5" s="20" t="s">
        <v>33</v>
      </c>
      <c r="D5" s="20" t="s">
        <v>42</v>
      </c>
      <c r="E5" s="20" t="s">
        <v>33</v>
      </c>
      <c r="F5" s="20" t="s">
        <v>42</v>
      </c>
      <c r="G5" s="20" t="s">
        <v>33</v>
      </c>
    </row>
    <row r="6" spans="2:7" ht="67.5" customHeight="1" x14ac:dyDescent="0.3">
      <c r="B6" s="21" t="s">
        <v>46</v>
      </c>
      <c r="C6" s="21" t="s">
        <v>43</v>
      </c>
      <c r="D6" s="21" t="s">
        <v>42</v>
      </c>
      <c r="E6" s="21" t="s">
        <v>42</v>
      </c>
      <c r="F6" s="21" t="s">
        <v>42</v>
      </c>
      <c r="G6" s="21" t="s">
        <v>42</v>
      </c>
    </row>
    <row r="7" spans="2:7" ht="67.5" customHeight="1" x14ac:dyDescent="0.3">
      <c r="B7" s="20" t="s">
        <v>44</v>
      </c>
      <c r="C7" s="20" t="s">
        <v>33</v>
      </c>
      <c r="D7" s="20" t="s">
        <v>43</v>
      </c>
      <c r="E7" s="20" t="s">
        <v>33</v>
      </c>
      <c r="F7" s="20" t="s">
        <v>42</v>
      </c>
      <c r="G7" s="20" t="s">
        <v>33</v>
      </c>
    </row>
    <row r="8" spans="2:7" ht="67.5" customHeight="1" x14ac:dyDescent="0.3">
      <c r="B8" s="20" t="s">
        <v>47</v>
      </c>
      <c r="C8" s="20" t="s">
        <v>43</v>
      </c>
      <c r="D8" s="20" t="s">
        <v>43</v>
      </c>
      <c r="E8" s="20" t="s">
        <v>42</v>
      </c>
      <c r="F8" s="20" t="s">
        <v>42</v>
      </c>
      <c r="G8" s="20" t="s">
        <v>45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4B014-24C0-4697-8774-F235D37B6130}">
  <dimension ref="A1:T53"/>
  <sheetViews>
    <sheetView workbookViewId="0">
      <pane xSplit="4" ySplit="1" topLeftCell="E37" activePane="bottomRight" state="frozen"/>
      <selection pane="topRight" activeCell="D1" sqref="D1"/>
      <selection pane="bottomLeft" activeCell="A2" sqref="A2"/>
      <selection pane="bottomRight" activeCell="D2" sqref="D2"/>
    </sheetView>
  </sheetViews>
  <sheetFormatPr defaultRowHeight="17.399999999999999" x14ac:dyDescent="0.3"/>
  <cols>
    <col min="3" max="3" width="22.53515625" customWidth="1"/>
    <col min="5" max="18" width="10.4609375" customWidth="1"/>
    <col min="19" max="20" width="11.4609375" customWidth="1"/>
  </cols>
  <sheetData>
    <row r="1" spans="1:20" x14ac:dyDescent="0.3">
      <c r="A1">
        <v>1</v>
      </c>
      <c r="B1" s="27" t="s">
        <v>122</v>
      </c>
      <c r="C1" s="27" t="s">
        <v>88</v>
      </c>
      <c r="D1" s="27" t="s">
        <v>86</v>
      </c>
      <c r="E1" s="30">
        <v>45591</v>
      </c>
      <c r="F1" s="30">
        <f>+E1+7</f>
        <v>45598</v>
      </c>
      <c r="G1" s="30">
        <f t="shared" ref="G1:R1" si="0">+F1+7</f>
        <v>45605</v>
      </c>
      <c r="H1" s="30">
        <f t="shared" si="0"/>
        <v>45612</v>
      </c>
      <c r="I1" s="30">
        <f t="shared" si="0"/>
        <v>45619</v>
      </c>
      <c r="J1" s="30">
        <f t="shared" si="0"/>
        <v>45626</v>
      </c>
      <c r="K1" s="30">
        <f t="shared" si="0"/>
        <v>45633</v>
      </c>
      <c r="L1" s="30">
        <f t="shared" si="0"/>
        <v>45640</v>
      </c>
      <c r="M1" s="30">
        <f t="shared" si="0"/>
        <v>45647</v>
      </c>
      <c r="N1" s="30">
        <f t="shared" si="0"/>
        <v>45654</v>
      </c>
      <c r="O1" s="30">
        <f t="shared" si="0"/>
        <v>45661</v>
      </c>
      <c r="P1" s="30">
        <f t="shared" si="0"/>
        <v>45668</v>
      </c>
      <c r="Q1" s="30">
        <f t="shared" si="0"/>
        <v>45675</v>
      </c>
      <c r="R1" s="30">
        <f t="shared" si="0"/>
        <v>45682</v>
      </c>
      <c r="S1" s="30">
        <f t="shared" ref="S1" si="1">+R1+7</f>
        <v>45689</v>
      </c>
      <c r="T1" s="30">
        <f t="shared" ref="T1" si="2">+S1+7</f>
        <v>45696</v>
      </c>
    </row>
    <row r="2" spans="1:20" x14ac:dyDescent="0.3">
      <c r="A2">
        <v>2</v>
      </c>
      <c r="B2" s="36" t="s">
        <v>99</v>
      </c>
      <c r="C2" s="36" t="s">
        <v>123</v>
      </c>
      <c r="D2" s="63" t="s">
        <v>174</v>
      </c>
      <c r="G2">
        <v>535.29</v>
      </c>
      <c r="H2">
        <v>535.29</v>
      </c>
      <c r="I2">
        <v>529.41</v>
      </c>
      <c r="J2">
        <v>525</v>
      </c>
      <c r="K2">
        <v>525</v>
      </c>
      <c r="L2">
        <v>435.71</v>
      </c>
      <c r="M2">
        <v>264.29000000000002</v>
      </c>
      <c r="N2">
        <v>650</v>
      </c>
      <c r="O2">
        <v>892.86</v>
      </c>
      <c r="P2" s="35">
        <v>307.14</v>
      </c>
      <c r="Q2">
        <v>50</v>
      </c>
    </row>
    <row r="3" spans="1:20" x14ac:dyDescent="0.3">
      <c r="A3">
        <v>3</v>
      </c>
      <c r="B3" s="28" t="s">
        <v>99</v>
      </c>
      <c r="C3" s="28" t="s">
        <v>206</v>
      </c>
      <c r="D3" s="59" t="s">
        <v>175</v>
      </c>
      <c r="G3">
        <v>535.29</v>
      </c>
      <c r="H3">
        <v>535.29</v>
      </c>
      <c r="I3">
        <v>229.41</v>
      </c>
    </row>
    <row r="4" spans="1:20" x14ac:dyDescent="0.3">
      <c r="A4">
        <v>4</v>
      </c>
      <c r="B4" s="60"/>
      <c r="C4" s="29" t="s">
        <v>207</v>
      </c>
      <c r="D4" s="54" t="s">
        <v>175</v>
      </c>
      <c r="G4">
        <v>535.29</v>
      </c>
      <c r="H4">
        <v>535.29</v>
      </c>
      <c r="I4">
        <v>229.41</v>
      </c>
    </row>
    <row r="5" spans="1:20" x14ac:dyDescent="0.3">
      <c r="A5">
        <v>5</v>
      </c>
      <c r="B5" s="60"/>
      <c r="C5" s="29" t="s">
        <v>208</v>
      </c>
      <c r="D5" s="54" t="s">
        <v>181</v>
      </c>
      <c r="G5">
        <v>61.76</v>
      </c>
      <c r="H5">
        <v>61.76</v>
      </c>
      <c r="I5">
        <v>26.47</v>
      </c>
    </row>
    <row r="6" spans="1:20" x14ac:dyDescent="0.3">
      <c r="A6">
        <v>6</v>
      </c>
      <c r="B6" s="28" t="s">
        <v>99</v>
      </c>
      <c r="C6" s="28" t="s">
        <v>209</v>
      </c>
      <c r="D6" s="59" t="s">
        <v>176</v>
      </c>
      <c r="I6">
        <v>300</v>
      </c>
      <c r="J6">
        <v>525</v>
      </c>
      <c r="K6">
        <v>525</v>
      </c>
      <c r="L6">
        <v>150</v>
      </c>
    </row>
    <row r="7" spans="1:20" x14ac:dyDescent="0.3">
      <c r="A7">
        <v>7</v>
      </c>
      <c r="B7" s="60"/>
      <c r="C7" s="29" t="s">
        <v>207</v>
      </c>
      <c r="D7" s="54" t="s">
        <v>176</v>
      </c>
      <c r="I7">
        <v>300</v>
      </c>
      <c r="J7">
        <v>525</v>
      </c>
      <c r="K7">
        <v>525</v>
      </c>
      <c r="L7">
        <v>150</v>
      </c>
    </row>
    <row r="8" spans="1:20" x14ac:dyDescent="0.3">
      <c r="A8">
        <v>8</v>
      </c>
      <c r="B8" s="60"/>
      <c r="C8" s="29" t="s">
        <v>210</v>
      </c>
      <c r="D8" s="54" t="s">
        <v>182</v>
      </c>
      <c r="I8">
        <v>50</v>
      </c>
      <c r="J8">
        <v>87.5</v>
      </c>
      <c r="K8">
        <v>87.5</v>
      </c>
      <c r="L8">
        <v>25</v>
      </c>
    </row>
    <row r="9" spans="1:20" x14ac:dyDescent="0.3">
      <c r="A9">
        <v>9</v>
      </c>
      <c r="B9" s="28" t="s">
        <v>99</v>
      </c>
      <c r="C9" s="28" t="s">
        <v>211</v>
      </c>
      <c r="D9" s="59" t="s">
        <v>177</v>
      </c>
      <c r="L9">
        <v>285.70999999999998</v>
      </c>
      <c r="M9">
        <v>114.29</v>
      </c>
    </row>
    <row r="10" spans="1:20" x14ac:dyDescent="0.3">
      <c r="A10">
        <v>10</v>
      </c>
      <c r="B10" s="60"/>
      <c r="C10" s="29" t="s">
        <v>207</v>
      </c>
      <c r="D10" s="54" t="s">
        <v>177</v>
      </c>
      <c r="L10">
        <v>285.70999999999998</v>
      </c>
      <c r="M10">
        <v>114.29</v>
      </c>
    </row>
    <row r="11" spans="1:20" x14ac:dyDescent="0.3">
      <c r="A11">
        <v>11</v>
      </c>
      <c r="B11" s="60"/>
      <c r="C11" s="29" t="s">
        <v>212</v>
      </c>
      <c r="D11" s="54" t="s">
        <v>183</v>
      </c>
      <c r="L11">
        <v>250</v>
      </c>
      <c r="M11">
        <v>100</v>
      </c>
    </row>
    <row r="12" spans="1:20" x14ac:dyDescent="0.3">
      <c r="A12">
        <v>12</v>
      </c>
      <c r="B12" s="28" t="s">
        <v>99</v>
      </c>
      <c r="C12" s="28" t="s">
        <v>213</v>
      </c>
      <c r="D12" s="59" t="s">
        <v>178</v>
      </c>
      <c r="M12">
        <v>150</v>
      </c>
      <c r="N12">
        <v>150</v>
      </c>
    </row>
    <row r="13" spans="1:20" x14ac:dyDescent="0.3">
      <c r="A13">
        <v>13</v>
      </c>
      <c r="B13" s="60"/>
      <c r="C13" s="29" t="s">
        <v>207</v>
      </c>
      <c r="D13" s="54" t="s">
        <v>178</v>
      </c>
      <c r="M13">
        <v>150</v>
      </c>
      <c r="N13">
        <v>150</v>
      </c>
      <c r="O13" s="34"/>
    </row>
    <row r="14" spans="1:20" x14ac:dyDescent="0.3">
      <c r="A14">
        <v>14</v>
      </c>
      <c r="B14" s="60"/>
      <c r="C14" s="29" t="s">
        <v>214</v>
      </c>
      <c r="D14" s="54" t="s">
        <v>184</v>
      </c>
      <c r="M14" s="34">
        <v>1750</v>
      </c>
      <c r="N14" s="34">
        <v>1750</v>
      </c>
      <c r="O14" s="34"/>
    </row>
    <row r="15" spans="1:20" ht="28.8" x14ac:dyDescent="0.3">
      <c r="A15">
        <v>15</v>
      </c>
      <c r="B15" s="28" t="s">
        <v>99</v>
      </c>
      <c r="C15" s="28" t="s">
        <v>215</v>
      </c>
      <c r="D15" s="59" t="s">
        <v>179</v>
      </c>
      <c r="M15" s="34"/>
      <c r="N15" s="34">
        <v>500</v>
      </c>
      <c r="O15">
        <v>750</v>
      </c>
      <c r="P15" s="34"/>
    </row>
    <row r="16" spans="1:20" x14ac:dyDescent="0.3">
      <c r="A16">
        <v>16</v>
      </c>
      <c r="B16" s="60"/>
      <c r="C16" s="29" t="s">
        <v>207</v>
      </c>
      <c r="D16" s="54" t="s">
        <v>179</v>
      </c>
      <c r="N16">
        <v>500</v>
      </c>
      <c r="O16">
        <v>750</v>
      </c>
      <c r="P16" s="34"/>
    </row>
    <row r="17" spans="1:19" ht="28.8" x14ac:dyDescent="0.3">
      <c r="A17">
        <v>17</v>
      </c>
      <c r="B17" s="60"/>
      <c r="C17" s="29" t="s">
        <v>216</v>
      </c>
      <c r="D17" s="54" t="s">
        <v>185</v>
      </c>
      <c r="N17">
        <v>0.4</v>
      </c>
      <c r="O17">
        <v>0.6</v>
      </c>
    </row>
    <row r="18" spans="1:19" ht="28.8" x14ac:dyDescent="0.3">
      <c r="A18">
        <v>18</v>
      </c>
      <c r="B18" s="28" t="s">
        <v>99</v>
      </c>
      <c r="C18" s="28" t="s">
        <v>217</v>
      </c>
      <c r="D18" s="59" t="s">
        <v>180</v>
      </c>
      <c r="O18">
        <v>142.86000000000001</v>
      </c>
      <c r="P18">
        <v>107.14</v>
      </c>
    </row>
    <row r="19" spans="1:19" x14ac:dyDescent="0.3">
      <c r="A19">
        <v>19</v>
      </c>
      <c r="B19" s="60"/>
      <c r="C19" s="29" t="s">
        <v>207</v>
      </c>
      <c r="D19" s="54" t="s">
        <v>180</v>
      </c>
      <c r="O19">
        <v>142.86000000000001</v>
      </c>
      <c r="P19">
        <v>107.14</v>
      </c>
      <c r="Q19" s="35"/>
    </row>
    <row r="20" spans="1:19" ht="28.8" x14ac:dyDescent="0.3">
      <c r="A20">
        <v>20</v>
      </c>
      <c r="B20" s="60"/>
      <c r="C20" s="29" t="s">
        <v>218</v>
      </c>
      <c r="D20" s="54" t="s">
        <v>186</v>
      </c>
      <c r="O20">
        <v>685.71</v>
      </c>
      <c r="P20">
        <v>514.29</v>
      </c>
      <c r="Q20" s="35"/>
    </row>
    <row r="21" spans="1:19" x14ac:dyDescent="0.3">
      <c r="A21">
        <v>21</v>
      </c>
      <c r="B21" s="28" t="s">
        <v>99</v>
      </c>
      <c r="C21" s="28" t="s">
        <v>219</v>
      </c>
      <c r="D21" s="59" t="s">
        <v>180</v>
      </c>
      <c r="P21">
        <v>200</v>
      </c>
      <c r="Q21">
        <v>50</v>
      </c>
    </row>
    <row r="22" spans="1:19" x14ac:dyDescent="0.3">
      <c r="A22">
        <v>22</v>
      </c>
      <c r="B22" s="60"/>
      <c r="C22" s="29" t="s">
        <v>207</v>
      </c>
      <c r="D22" s="54" t="s">
        <v>180</v>
      </c>
      <c r="P22">
        <v>200</v>
      </c>
      <c r="Q22">
        <v>50</v>
      </c>
    </row>
    <row r="23" spans="1:19" x14ac:dyDescent="0.3">
      <c r="A23">
        <v>23</v>
      </c>
      <c r="B23" s="60"/>
      <c r="C23" s="29" t="s">
        <v>220</v>
      </c>
      <c r="D23" s="54" t="s">
        <v>185</v>
      </c>
      <c r="P23">
        <v>0.8</v>
      </c>
      <c r="Q23">
        <v>0.2</v>
      </c>
    </row>
    <row r="24" spans="1:19" x14ac:dyDescent="0.3">
      <c r="A24">
        <v>24</v>
      </c>
      <c r="B24" s="36" t="s">
        <v>92</v>
      </c>
      <c r="C24" s="36" t="s">
        <v>124</v>
      </c>
      <c r="D24" s="63" t="s">
        <v>187</v>
      </c>
      <c r="I24">
        <v>320</v>
      </c>
      <c r="J24">
        <v>560</v>
      </c>
      <c r="K24">
        <v>320</v>
      </c>
      <c r="L24">
        <v>375</v>
      </c>
      <c r="M24" s="34">
        <v>525</v>
      </c>
      <c r="N24">
        <v>525</v>
      </c>
      <c r="O24">
        <v>417.86</v>
      </c>
      <c r="P24">
        <v>237.14</v>
      </c>
      <c r="Q24">
        <v>870</v>
      </c>
      <c r="R24">
        <v>678.57</v>
      </c>
      <c r="S24">
        <v>321.43</v>
      </c>
    </row>
    <row r="25" spans="1:19" x14ac:dyDescent="0.3">
      <c r="A25">
        <v>25</v>
      </c>
      <c r="B25" s="28" t="s">
        <v>92</v>
      </c>
      <c r="C25" s="28" t="s">
        <v>206</v>
      </c>
      <c r="D25" s="59" t="s">
        <v>188</v>
      </c>
      <c r="I25">
        <v>320</v>
      </c>
      <c r="J25">
        <v>560</v>
      </c>
      <c r="K25">
        <v>320</v>
      </c>
    </row>
    <row r="26" spans="1:19" x14ac:dyDescent="0.3">
      <c r="A26">
        <v>26</v>
      </c>
      <c r="B26" s="60"/>
      <c r="C26" s="29" t="s">
        <v>207</v>
      </c>
      <c r="D26" s="54" t="s">
        <v>188</v>
      </c>
      <c r="I26">
        <v>320</v>
      </c>
      <c r="J26">
        <v>560</v>
      </c>
      <c r="K26">
        <v>320</v>
      </c>
    </row>
    <row r="27" spans="1:19" x14ac:dyDescent="0.3">
      <c r="A27">
        <v>27</v>
      </c>
      <c r="B27" s="60"/>
      <c r="C27" s="29" t="s">
        <v>208</v>
      </c>
      <c r="D27" s="54" t="s">
        <v>181</v>
      </c>
      <c r="I27">
        <v>40</v>
      </c>
      <c r="J27">
        <v>70</v>
      </c>
      <c r="K27">
        <v>40</v>
      </c>
    </row>
    <row r="28" spans="1:19" x14ac:dyDescent="0.3">
      <c r="A28">
        <v>28</v>
      </c>
      <c r="B28" s="28" t="s">
        <v>92</v>
      </c>
      <c r="C28" s="28" t="s">
        <v>209</v>
      </c>
      <c r="D28" s="59" t="s">
        <v>176</v>
      </c>
      <c r="L28">
        <v>375</v>
      </c>
      <c r="M28">
        <v>525</v>
      </c>
      <c r="N28">
        <v>525</v>
      </c>
      <c r="O28">
        <v>75</v>
      </c>
    </row>
    <row r="29" spans="1:19" x14ac:dyDescent="0.3">
      <c r="A29">
        <v>29</v>
      </c>
      <c r="B29" s="60"/>
      <c r="C29" s="29" t="s">
        <v>207</v>
      </c>
      <c r="D29" s="54" t="s">
        <v>176</v>
      </c>
      <c r="L29">
        <v>375</v>
      </c>
      <c r="M29">
        <v>525</v>
      </c>
      <c r="N29">
        <v>525</v>
      </c>
      <c r="O29">
        <v>75</v>
      </c>
    </row>
    <row r="30" spans="1:19" x14ac:dyDescent="0.3">
      <c r="A30">
        <v>30</v>
      </c>
      <c r="B30" s="60"/>
      <c r="C30" s="29" t="s">
        <v>210</v>
      </c>
      <c r="D30" s="54" t="s">
        <v>182</v>
      </c>
      <c r="L30">
        <v>62.5</v>
      </c>
      <c r="M30">
        <v>87.5</v>
      </c>
      <c r="N30">
        <v>87.5</v>
      </c>
      <c r="O30">
        <v>12.5</v>
      </c>
    </row>
    <row r="31" spans="1:19" x14ac:dyDescent="0.3">
      <c r="A31">
        <v>31</v>
      </c>
      <c r="B31" s="28" t="s">
        <v>92</v>
      </c>
      <c r="C31" s="28" t="s">
        <v>211</v>
      </c>
      <c r="D31" s="59" t="s">
        <v>177</v>
      </c>
      <c r="O31">
        <v>342.86</v>
      </c>
      <c r="P31">
        <v>57.14</v>
      </c>
    </row>
    <row r="32" spans="1:19" x14ac:dyDescent="0.3">
      <c r="A32">
        <v>32</v>
      </c>
      <c r="B32" s="60"/>
      <c r="C32" s="29" t="s">
        <v>207</v>
      </c>
      <c r="D32" s="54" t="s">
        <v>177</v>
      </c>
      <c r="O32">
        <v>342.86</v>
      </c>
      <c r="P32">
        <v>57.14</v>
      </c>
    </row>
    <row r="33" spans="1:20" x14ac:dyDescent="0.3">
      <c r="A33">
        <v>33</v>
      </c>
      <c r="B33" s="60"/>
      <c r="C33" s="29" t="s">
        <v>212</v>
      </c>
      <c r="D33" s="54" t="s">
        <v>183</v>
      </c>
      <c r="O33">
        <v>300</v>
      </c>
      <c r="P33">
        <v>50</v>
      </c>
    </row>
    <row r="34" spans="1:20" x14ac:dyDescent="0.3">
      <c r="A34">
        <v>34</v>
      </c>
      <c r="B34" s="28" t="s">
        <v>92</v>
      </c>
      <c r="C34" s="28" t="s">
        <v>213</v>
      </c>
      <c r="D34" s="59" t="s">
        <v>178</v>
      </c>
      <c r="P34">
        <v>180</v>
      </c>
      <c r="Q34">
        <v>120</v>
      </c>
    </row>
    <row r="35" spans="1:20" x14ac:dyDescent="0.3">
      <c r="A35">
        <v>35</v>
      </c>
      <c r="B35" s="60"/>
      <c r="C35" s="29" t="s">
        <v>207</v>
      </c>
      <c r="D35" s="54" t="s">
        <v>178</v>
      </c>
      <c r="L35" s="34"/>
      <c r="P35">
        <v>180</v>
      </c>
      <c r="Q35">
        <v>120</v>
      </c>
    </row>
    <row r="36" spans="1:20" x14ac:dyDescent="0.3">
      <c r="A36">
        <v>36</v>
      </c>
      <c r="B36" s="60"/>
      <c r="C36" s="29" t="s">
        <v>214</v>
      </c>
      <c r="D36" s="54" t="s">
        <v>184</v>
      </c>
      <c r="L36" s="34"/>
      <c r="P36" s="34">
        <v>2100</v>
      </c>
      <c r="Q36" s="34">
        <v>1400</v>
      </c>
    </row>
    <row r="37" spans="1:20" ht="28.8" x14ac:dyDescent="0.3">
      <c r="A37">
        <v>37</v>
      </c>
      <c r="B37" s="28" t="s">
        <v>92</v>
      </c>
      <c r="C37" s="28" t="s">
        <v>215</v>
      </c>
      <c r="D37" s="59" t="s">
        <v>179</v>
      </c>
      <c r="M37" s="34"/>
      <c r="P37" s="34"/>
      <c r="Q37" s="34">
        <v>750</v>
      </c>
      <c r="R37">
        <v>500</v>
      </c>
    </row>
    <row r="38" spans="1:20" x14ac:dyDescent="0.3">
      <c r="A38">
        <v>38</v>
      </c>
      <c r="B38" s="60"/>
      <c r="C38" s="29" t="s">
        <v>207</v>
      </c>
      <c r="D38" s="54" t="s">
        <v>179</v>
      </c>
      <c r="M38" s="34"/>
      <c r="Q38">
        <v>750</v>
      </c>
      <c r="R38">
        <v>500</v>
      </c>
    </row>
    <row r="39" spans="1:20" ht="28.8" x14ac:dyDescent="0.3">
      <c r="A39">
        <v>39</v>
      </c>
      <c r="B39" s="60"/>
      <c r="C39" s="29" t="s">
        <v>216</v>
      </c>
      <c r="D39" s="54" t="s">
        <v>185</v>
      </c>
      <c r="Q39">
        <v>0.6</v>
      </c>
      <c r="R39">
        <v>0.4</v>
      </c>
    </row>
    <row r="40" spans="1:20" ht="28.8" x14ac:dyDescent="0.3">
      <c r="A40">
        <v>40</v>
      </c>
      <c r="B40" s="28" t="s">
        <v>92</v>
      </c>
      <c r="C40" s="28" t="s">
        <v>217</v>
      </c>
      <c r="D40" s="59" t="s">
        <v>180</v>
      </c>
      <c r="R40">
        <v>178.57</v>
      </c>
      <c r="S40">
        <v>71.430000000000007</v>
      </c>
    </row>
    <row r="41" spans="1:20" x14ac:dyDescent="0.3">
      <c r="A41">
        <v>41</v>
      </c>
      <c r="B41" s="60"/>
      <c r="C41" s="29" t="s">
        <v>207</v>
      </c>
      <c r="D41" s="54" t="s">
        <v>180</v>
      </c>
      <c r="N41" s="34"/>
      <c r="R41">
        <v>178.57</v>
      </c>
      <c r="S41">
        <v>71.430000000000007</v>
      </c>
    </row>
    <row r="42" spans="1:20" ht="28.8" x14ac:dyDescent="0.3">
      <c r="A42">
        <v>42</v>
      </c>
      <c r="B42" s="60"/>
      <c r="C42" s="29" t="s">
        <v>218</v>
      </c>
      <c r="D42" s="54" t="s">
        <v>186</v>
      </c>
      <c r="N42" s="34"/>
      <c r="R42">
        <v>857.14</v>
      </c>
      <c r="S42">
        <v>342.86</v>
      </c>
    </row>
    <row r="43" spans="1:20" x14ac:dyDescent="0.3">
      <c r="A43">
        <v>43</v>
      </c>
      <c r="B43" s="28" t="s">
        <v>92</v>
      </c>
      <c r="C43" s="28" t="s">
        <v>219</v>
      </c>
      <c r="D43" s="59" t="s">
        <v>180</v>
      </c>
      <c r="S43">
        <v>250</v>
      </c>
    </row>
    <row r="44" spans="1:20" x14ac:dyDescent="0.3">
      <c r="A44">
        <v>44</v>
      </c>
      <c r="B44" s="60"/>
      <c r="C44" s="29" t="s">
        <v>207</v>
      </c>
      <c r="D44" s="54" t="s">
        <v>180</v>
      </c>
      <c r="S44">
        <v>250</v>
      </c>
    </row>
    <row r="45" spans="1:20" x14ac:dyDescent="0.3">
      <c r="A45">
        <v>45</v>
      </c>
      <c r="B45" s="60"/>
      <c r="C45" s="29" t="s">
        <v>220</v>
      </c>
      <c r="D45" s="54" t="s">
        <v>185</v>
      </c>
      <c r="S45">
        <v>1</v>
      </c>
    </row>
    <row r="46" spans="1:20" x14ac:dyDescent="0.3">
      <c r="A46">
        <v>46</v>
      </c>
      <c r="S46">
        <v>1</v>
      </c>
    </row>
    <row r="47" spans="1:20" x14ac:dyDescent="0.3">
      <c r="A47">
        <v>47</v>
      </c>
      <c r="C47" s="29" t="s">
        <v>208</v>
      </c>
      <c r="D47">
        <v>300</v>
      </c>
      <c r="E47">
        <f>+E27+E5</f>
        <v>0</v>
      </c>
      <c r="F47">
        <f t="shared" ref="F47:R47" si="3">+F27+F5</f>
        <v>0</v>
      </c>
      <c r="G47">
        <f t="shared" si="3"/>
        <v>61.76</v>
      </c>
      <c r="H47">
        <f t="shared" si="3"/>
        <v>61.76</v>
      </c>
      <c r="I47">
        <f t="shared" si="3"/>
        <v>66.47</v>
      </c>
      <c r="J47">
        <f t="shared" si="3"/>
        <v>70</v>
      </c>
      <c r="K47">
        <f t="shared" si="3"/>
        <v>40</v>
      </c>
      <c r="L47">
        <f t="shared" si="3"/>
        <v>0</v>
      </c>
      <c r="M47">
        <f t="shared" si="3"/>
        <v>0</v>
      </c>
      <c r="N47">
        <f t="shared" si="3"/>
        <v>0</v>
      </c>
      <c r="O47">
        <f t="shared" si="3"/>
        <v>0</v>
      </c>
      <c r="P47">
        <f t="shared" si="3"/>
        <v>0</v>
      </c>
      <c r="Q47">
        <f t="shared" si="3"/>
        <v>0</v>
      </c>
      <c r="R47">
        <f t="shared" si="3"/>
        <v>0</v>
      </c>
      <c r="S47">
        <f t="shared" ref="S47:T47" si="4">+S27+S5</f>
        <v>0</v>
      </c>
      <c r="T47">
        <f t="shared" si="4"/>
        <v>0</v>
      </c>
    </row>
    <row r="48" spans="1:20" x14ac:dyDescent="0.3">
      <c r="A48">
        <v>48</v>
      </c>
      <c r="C48" s="29" t="s">
        <v>208</v>
      </c>
      <c r="D48">
        <v>500</v>
      </c>
      <c r="E48">
        <f>+E8+E30</f>
        <v>0</v>
      </c>
      <c r="F48">
        <f t="shared" ref="F48:R48" si="5">+F8+F30</f>
        <v>0</v>
      </c>
      <c r="G48">
        <f t="shared" si="5"/>
        <v>0</v>
      </c>
      <c r="H48">
        <f t="shared" si="5"/>
        <v>0</v>
      </c>
      <c r="I48">
        <f t="shared" si="5"/>
        <v>50</v>
      </c>
      <c r="J48">
        <f t="shared" si="5"/>
        <v>87.5</v>
      </c>
      <c r="K48">
        <f t="shared" si="5"/>
        <v>87.5</v>
      </c>
      <c r="L48">
        <f t="shared" si="5"/>
        <v>87.5</v>
      </c>
      <c r="M48">
        <f t="shared" si="5"/>
        <v>87.5</v>
      </c>
      <c r="N48">
        <f t="shared" si="5"/>
        <v>87.5</v>
      </c>
      <c r="O48">
        <f t="shared" si="5"/>
        <v>12.5</v>
      </c>
      <c r="P48">
        <f t="shared" si="5"/>
        <v>0</v>
      </c>
      <c r="Q48">
        <f t="shared" si="5"/>
        <v>0</v>
      </c>
      <c r="R48">
        <f t="shared" si="5"/>
        <v>0</v>
      </c>
      <c r="S48">
        <f t="shared" ref="S48:T48" si="6">+S8+S30</f>
        <v>0</v>
      </c>
      <c r="T48">
        <f t="shared" si="6"/>
        <v>0</v>
      </c>
    </row>
    <row r="49" spans="1:20" x14ac:dyDescent="0.3">
      <c r="A49">
        <v>49</v>
      </c>
      <c r="C49" s="29" t="s">
        <v>212</v>
      </c>
      <c r="D49">
        <v>700</v>
      </c>
      <c r="E49">
        <f>+E11+E33</f>
        <v>0</v>
      </c>
      <c r="F49">
        <f t="shared" ref="F49:R49" si="7">+F11+F33</f>
        <v>0</v>
      </c>
      <c r="G49">
        <f t="shared" si="7"/>
        <v>0</v>
      </c>
      <c r="H49">
        <f t="shared" si="7"/>
        <v>0</v>
      </c>
      <c r="I49">
        <f t="shared" si="7"/>
        <v>0</v>
      </c>
      <c r="J49">
        <f t="shared" si="7"/>
        <v>0</v>
      </c>
      <c r="K49">
        <f t="shared" si="7"/>
        <v>0</v>
      </c>
      <c r="L49">
        <f t="shared" si="7"/>
        <v>250</v>
      </c>
      <c r="M49">
        <f t="shared" si="7"/>
        <v>100</v>
      </c>
      <c r="N49">
        <f t="shared" si="7"/>
        <v>0</v>
      </c>
      <c r="O49">
        <f t="shared" si="7"/>
        <v>300</v>
      </c>
      <c r="P49">
        <f t="shared" si="7"/>
        <v>50</v>
      </c>
      <c r="Q49">
        <f t="shared" si="7"/>
        <v>0</v>
      </c>
      <c r="R49">
        <f t="shared" si="7"/>
        <v>0</v>
      </c>
      <c r="S49">
        <f t="shared" ref="S49:T49" si="8">+S11+S33</f>
        <v>0</v>
      </c>
      <c r="T49">
        <f t="shared" si="8"/>
        <v>0</v>
      </c>
    </row>
    <row r="50" spans="1:20" x14ac:dyDescent="0.3">
      <c r="A50">
        <v>50</v>
      </c>
      <c r="C50" s="29" t="s">
        <v>214</v>
      </c>
      <c r="D50">
        <v>7000</v>
      </c>
      <c r="E50">
        <f>+E14+E36</f>
        <v>0</v>
      </c>
      <c r="F50">
        <f t="shared" ref="F50:R50" si="9">+F14+F36</f>
        <v>0</v>
      </c>
      <c r="G50">
        <f t="shared" si="9"/>
        <v>0</v>
      </c>
      <c r="H50">
        <f t="shared" si="9"/>
        <v>0</v>
      </c>
      <c r="I50">
        <f t="shared" si="9"/>
        <v>0</v>
      </c>
      <c r="J50">
        <f t="shared" si="9"/>
        <v>0</v>
      </c>
      <c r="K50">
        <f t="shared" si="9"/>
        <v>0</v>
      </c>
      <c r="L50">
        <f t="shared" si="9"/>
        <v>0</v>
      </c>
      <c r="M50">
        <f t="shared" si="9"/>
        <v>1750</v>
      </c>
      <c r="N50">
        <f t="shared" si="9"/>
        <v>1750</v>
      </c>
      <c r="O50">
        <f t="shared" si="9"/>
        <v>0</v>
      </c>
      <c r="P50">
        <f t="shared" si="9"/>
        <v>2100</v>
      </c>
      <c r="Q50">
        <f t="shared" si="9"/>
        <v>1400</v>
      </c>
      <c r="R50">
        <f t="shared" si="9"/>
        <v>0</v>
      </c>
      <c r="S50">
        <f t="shared" ref="S50:T50" si="10">+S14+S36</f>
        <v>0</v>
      </c>
      <c r="T50">
        <f t="shared" si="10"/>
        <v>0</v>
      </c>
    </row>
    <row r="51" spans="1:20" ht="28.8" x14ac:dyDescent="0.3">
      <c r="A51">
        <v>51</v>
      </c>
      <c r="C51" s="29" t="s">
        <v>216</v>
      </c>
      <c r="D51">
        <v>2</v>
      </c>
      <c r="E51">
        <f>+E39+E17</f>
        <v>0</v>
      </c>
      <c r="F51">
        <f t="shared" ref="F51:R51" si="11">+F39+F17</f>
        <v>0</v>
      </c>
      <c r="G51">
        <f t="shared" si="11"/>
        <v>0</v>
      </c>
      <c r="H51">
        <f t="shared" si="11"/>
        <v>0</v>
      </c>
      <c r="I51">
        <f t="shared" si="11"/>
        <v>0</v>
      </c>
      <c r="J51">
        <f t="shared" si="11"/>
        <v>0</v>
      </c>
      <c r="K51">
        <f t="shared" si="11"/>
        <v>0</v>
      </c>
      <c r="L51">
        <f t="shared" si="11"/>
        <v>0</v>
      </c>
      <c r="M51">
        <f t="shared" si="11"/>
        <v>0</v>
      </c>
      <c r="N51">
        <f t="shared" si="11"/>
        <v>0.4</v>
      </c>
      <c r="O51">
        <f t="shared" si="11"/>
        <v>0.6</v>
      </c>
      <c r="P51">
        <f t="shared" si="11"/>
        <v>0</v>
      </c>
      <c r="Q51">
        <f t="shared" si="11"/>
        <v>0.6</v>
      </c>
      <c r="R51">
        <f t="shared" si="11"/>
        <v>0.4</v>
      </c>
      <c r="S51">
        <f t="shared" ref="S51:T51" si="12">+S39+S17</f>
        <v>0</v>
      </c>
      <c r="T51">
        <f t="shared" si="12"/>
        <v>0</v>
      </c>
    </row>
    <row r="52" spans="1:20" ht="28.8" x14ac:dyDescent="0.3">
      <c r="A52">
        <v>52</v>
      </c>
      <c r="C52" s="29" t="s">
        <v>218</v>
      </c>
      <c r="D52">
        <v>2400</v>
      </c>
      <c r="E52">
        <f>+E42+E20</f>
        <v>0</v>
      </c>
      <c r="F52">
        <f t="shared" ref="F52:R52" si="13">+F42+F20</f>
        <v>0</v>
      </c>
      <c r="G52">
        <f t="shared" si="13"/>
        <v>0</v>
      </c>
      <c r="H52">
        <f t="shared" si="13"/>
        <v>0</v>
      </c>
      <c r="I52">
        <f t="shared" si="13"/>
        <v>0</v>
      </c>
      <c r="J52">
        <f t="shared" si="13"/>
        <v>0</v>
      </c>
      <c r="K52">
        <f t="shared" si="13"/>
        <v>0</v>
      </c>
      <c r="L52">
        <f t="shared" si="13"/>
        <v>0</v>
      </c>
      <c r="M52">
        <f t="shared" si="13"/>
        <v>0</v>
      </c>
      <c r="N52">
        <f t="shared" si="13"/>
        <v>0</v>
      </c>
      <c r="O52">
        <f t="shared" si="13"/>
        <v>685.71</v>
      </c>
      <c r="P52">
        <f t="shared" si="13"/>
        <v>514.29</v>
      </c>
      <c r="Q52">
        <f t="shared" si="13"/>
        <v>0</v>
      </c>
      <c r="R52">
        <f t="shared" si="13"/>
        <v>857.14</v>
      </c>
      <c r="S52">
        <f t="shared" ref="S52:T52" si="14">+S42+S20</f>
        <v>342.86</v>
      </c>
      <c r="T52">
        <f t="shared" si="14"/>
        <v>0</v>
      </c>
    </row>
    <row r="53" spans="1:20" x14ac:dyDescent="0.3">
      <c r="A53">
        <v>53</v>
      </c>
      <c r="C53" s="29" t="s">
        <v>220</v>
      </c>
      <c r="D53">
        <v>2</v>
      </c>
      <c r="E53">
        <f>+E45+E23</f>
        <v>0</v>
      </c>
      <c r="F53">
        <f t="shared" ref="F53:R53" si="15">+F45+F23</f>
        <v>0</v>
      </c>
      <c r="G53">
        <f t="shared" si="15"/>
        <v>0</v>
      </c>
      <c r="H53">
        <f t="shared" si="15"/>
        <v>0</v>
      </c>
      <c r="I53">
        <f t="shared" si="15"/>
        <v>0</v>
      </c>
      <c r="J53">
        <f t="shared" si="15"/>
        <v>0</v>
      </c>
      <c r="K53">
        <f t="shared" si="15"/>
        <v>0</v>
      </c>
      <c r="L53">
        <f t="shared" si="15"/>
        <v>0</v>
      </c>
      <c r="M53">
        <f t="shared" si="15"/>
        <v>0</v>
      </c>
      <c r="N53">
        <f t="shared" si="15"/>
        <v>0</v>
      </c>
      <c r="O53">
        <f t="shared" si="15"/>
        <v>0</v>
      </c>
      <c r="P53">
        <f t="shared" si="15"/>
        <v>0.8</v>
      </c>
      <c r="Q53">
        <f t="shared" si="15"/>
        <v>0.2</v>
      </c>
      <c r="R53">
        <f t="shared" si="15"/>
        <v>0</v>
      </c>
      <c r="S53">
        <f t="shared" ref="S53:T53" si="16">+S45+S23</f>
        <v>1</v>
      </c>
      <c r="T53">
        <f t="shared" si="16"/>
        <v>0</v>
      </c>
    </row>
  </sheetData>
  <autoFilter ref="B1:R45" xr:uid="{5BD810C2-756E-41E5-8300-F11C02EBE5D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A3CA-7DF0-47F3-ADF7-B9B63CF4E70C}">
  <dimension ref="A1:R54"/>
  <sheetViews>
    <sheetView workbookViewId="0">
      <pane xSplit="4" ySplit="1" topLeftCell="E2" activePane="bottomRight" state="frozen"/>
      <selection pane="topRight" activeCell="D1" sqref="D1"/>
      <selection pane="bottomLeft" activeCell="A2" sqref="A2"/>
      <selection pane="bottomRight" activeCell="G5" sqref="G5"/>
    </sheetView>
  </sheetViews>
  <sheetFormatPr defaultRowHeight="17.399999999999999" x14ac:dyDescent="0.3"/>
  <cols>
    <col min="3" max="3" width="22.53515625" customWidth="1"/>
    <col min="4" max="4" width="11.3828125" customWidth="1"/>
    <col min="5" max="18" width="10.4609375" customWidth="1"/>
  </cols>
  <sheetData>
    <row r="1" spans="1:18" s="56" customFormat="1" x14ac:dyDescent="0.3">
      <c r="A1" s="71">
        <v>1</v>
      </c>
      <c r="B1" s="69" t="s">
        <v>122</v>
      </c>
      <c r="C1" s="69" t="s">
        <v>88</v>
      </c>
      <c r="D1" s="69" t="s">
        <v>224</v>
      </c>
      <c r="E1" s="70">
        <v>45591</v>
      </c>
      <c r="F1" s="70">
        <f>+E1+7</f>
        <v>45598</v>
      </c>
      <c r="G1" s="70">
        <f t="shared" ref="G1:R1" si="0">+F1+7</f>
        <v>45605</v>
      </c>
      <c r="H1" s="70">
        <f t="shared" si="0"/>
        <v>45612</v>
      </c>
      <c r="I1" s="70">
        <f t="shared" si="0"/>
        <v>45619</v>
      </c>
      <c r="J1" s="70">
        <f t="shared" si="0"/>
        <v>45626</v>
      </c>
      <c r="K1" s="70">
        <f t="shared" si="0"/>
        <v>45633</v>
      </c>
      <c r="L1" s="70">
        <f t="shared" si="0"/>
        <v>45640</v>
      </c>
      <c r="M1" s="70">
        <f t="shared" si="0"/>
        <v>45647</v>
      </c>
      <c r="N1" s="70">
        <f t="shared" si="0"/>
        <v>45654</v>
      </c>
      <c r="O1" s="70">
        <f t="shared" si="0"/>
        <v>45661</v>
      </c>
      <c r="P1" s="70">
        <f t="shared" si="0"/>
        <v>45668</v>
      </c>
      <c r="Q1" s="70">
        <f t="shared" si="0"/>
        <v>45675</v>
      </c>
      <c r="R1" s="70">
        <f t="shared" si="0"/>
        <v>45682</v>
      </c>
    </row>
    <row r="2" spans="1:18" x14ac:dyDescent="0.3">
      <c r="A2" s="14">
        <v>2</v>
      </c>
      <c r="B2" s="36" t="s">
        <v>99</v>
      </c>
      <c r="C2" s="36" t="s">
        <v>123</v>
      </c>
      <c r="D2" s="66">
        <v>312050</v>
      </c>
      <c r="E2" s="64">
        <v>2550</v>
      </c>
      <c r="F2" s="64">
        <v>17850</v>
      </c>
      <c r="G2" s="64">
        <v>17850</v>
      </c>
      <c r="H2" s="64">
        <v>43750</v>
      </c>
      <c r="I2" s="64">
        <v>43750</v>
      </c>
      <c r="J2" s="64">
        <v>39379</v>
      </c>
      <c r="K2" s="64">
        <v>13771</v>
      </c>
      <c r="L2" s="64">
        <v>17500</v>
      </c>
      <c r="M2" s="64">
        <v>86250</v>
      </c>
      <c r="N2" s="64">
        <v>20650</v>
      </c>
      <c r="O2" s="64">
        <v>8750</v>
      </c>
      <c r="P2" s="35"/>
    </row>
    <row r="3" spans="1:18" x14ac:dyDescent="0.3">
      <c r="A3" s="71">
        <v>3</v>
      </c>
      <c r="B3" s="28" t="s">
        <v>99</v>
      </c>
      <c r="C3" s="28" t="s">
        <v>206</v>
      </c>
      <c r="D3" s="67">
        <v>38250</v>
      </c>
      <c r="E3" s="64">
        <v>2550</v>
      </c>
      <c r="F3" s="64">
        <v>17850</v>
      </c>
      <c r="G3" s="64">
        <v>17850</v>
      </c>
    </row>
    <row r="4" spans="1:18" x14ac:dyDescent="0.3">
      <c r="A4" s="14">
        <v>4</v>
      </c>
      <c r="B4" s="60"/>
      <c r="C4" s="29" t="s">
        <v>207</v>
      </c>
      <c r="D4" s="68">
        <v>30000</v>
      </c>
      <c r="E4" s="64">
        <v>2000</v>
      </c>
      <c r="F4" s="64">
        <v>14000</v>
      </c>
      <c r="G4" s="64">
        <v>14000</v>
      </c>
    </row>
    <row r="5" spans="1:18" x14ac:dyDescent="0.3">
      <c r="A5" s="71">
        <v>5</v>
      </c>
      <c r="B5" s="60"/>
      <c r="C5" s="29" t="s">
        <v>208</v>
      </c>
      <c r="D5" s="68">
        <v>8250</v>
      </c>
      <c r="E5" s="64">
        <v>550</v>
      </c>
      <c r="F5" s="64">
        <v>3850</v>
      </c>
      <c r="G5" s="64">
        <v>3850</v>
      </c>
    </row>
    <row r="6" spans="1:18" x14ac:dyDescent="0.3">
      <c r="A6" s="14">
        <v>6</v>
      </c>
      <c r="B6" s="28" t="s">
        <v>99</v>
      </c>
      <c r="C6" s="28" t="s">
        <v>209</v>
      </c>
      <c r="D6" s="67">
        <v>125000</v>
      </c>
      <c r="H6" s="64">
        <v>43750</v>
      </c>
      <c r="I6" s="64">
        <v>43750</v>
      </c>
      <c r="J6" s="64">
        <v>37500</v>
      </c>
    </row>
    <row r="7" spans="1:18" x14ac:dyDescent="0.3">
      <c r="A7" s="71">
        <v>7</v>
      </c>
      <c r="B7" s="60"/>
      <c r="C7" s="29" t="s">
        <v>207</v>
      </c>
      <c r="D7" s="68">
        <v>37500</v>
      </c>
      <c r="H7" s="64">
        <v>13125</v>
      </c>
      <c r="I7" s="64">
        <v>13125</v>
      </c>
      <c r="J7" s="64">
        <v>11250</v>
      </c>
    </row>
    <row r="8" spans="1:18" x14ac:dyDescent="0.3">
      <c r="A8" s="14">
        <v>8</v>
      </c>
      <c r="B8" s="60"/>
      <c r="C8" s="29" t="s">
        <v>210</v>
      </c>
      <c r="D8" s="68">
        <v>87500</v>
      </c>
      <c r="H8" s="64">
        <v>30625</v>
      </c>
      <c r="I8" s="64">
        <v>30625</v>
      </c>
      <c r="J8" s="64">
        <v>26250</v>
      </c>
    </row>
    <row r="9" spans="1:18" x14ac:dyDescent="0.3">
      <c r="A9" s="71">
        <v>9</v>
      </c>
      <c r="B9" s="28" t="s">
        <v>99</v>
      </c>
      <c r="C9" s="28" t="s">
        <v>211</v>
      </c>
      <c r="D9" s="67">
        <v>13150</v>
      </c>
      <c r="J9" s="64">
        <v>1879</v>
      </c>
      <c r="K9" s="64">
        <v>11271</v>
      </c>
    </row>
    <row r="10" spans="1:18" x14ac:dyDescent="0.3">
      <c r="A10" s="14">
        <v>10</v>
      </c>
      <c r="B10" s="60"/>
      <c r="C10" s="29" t="s">
        <v>207</v>
      </c>
      <c r="D10" s="68">
        <v>10000</v>
      </c>
      <c r="J10" s="64">
        <v>1429</v>
      </c>
      <c r="K10" s="64">
        <v>8571</v>
      </c>
    </row>
    <row r="11" spans="1:18" x14ac:dyDescent="0.3">
      <c r="A11" s="71">
        <v>11</v>
      </c>
      <c r="B11" s="60"/>
      <c r="C11" s="29" t="s">
        <v>212</v>
      </c>
      <c r="D11" s="68">
        <v>3150</v>
      </c>
      <c r="J11" s="64">
        <v>450</v>
      </c>
      <c r="K11" s="64">
        <v>2700</v>
      </c>
    </row>
    <row r="12" spans="1:18" x14ac:dyDescent="0.3">
      <c r="A12" s="14">
        <v>12</v>
      </c>
      <c r="B12" s="28" t="s">
        <v>99</v>
      </c>
      <c r="C12" s="28" t="s">
        <v>213</v>
      </c>
      <c r="D12" s="67">
        <v>25000</v>
      </c>
      <c r="K12" s="64">
        <v>2500</v>
      </c>
      <c r="L12" s="64">
        <v>17500</v>
      </c>
      <c r="M12" s="64">
        <v>5000</v>
      </c>
    </row>
    <row r="13" spans="1:18" x14ac:dyDescent="0.3">
      <c r="A13" s="71">
        <v>13</v>
      </c>
      <c r="B13" s="60"/>
      <c r="C13" s="29" t="s">
        <v>207</v>
      </c>
      <c r="D13" s="68">
        <v>7500</v>
      </c>
      <c r="K13" s="64">
        <v>750</v>
      </c>
      <c r="L13" s="64">
        <v>5250</v>
      </c>
      <c r="M13" s="64">
        <v>1500</v>
      </c>
      <c r="O13" s="34"/>
    </row>
    <row r="14" spans="1:18" x14ac:dyDescent="0.3">
      <c r="A14" s="14">
        <v>14</v>
      </c>
      <c r="B14" s="60"/>
      <c r="C14" s="29" t="s">
        <v>214</v>
      </c>
      <c r="D14" s="68">
        <v>17500</v>
      </c>
      <c r="K14" s="64">
        <v>1750</v>
      </c>
      <c r="L14" s="64">
        <v>12250</v>
      </c>
      <c r="M14" s="64">
        <v>3500</v>
      </c>
      <c r="O14" s="34"/>
    </row>
    <row r="15" spans="1:18" ht="28.8" x14ac:dyDescent="0.3">
      <c r="A15" s="71">
        <v>15</v>
      </c>
      <c r="B15" s="28" t="s">
        <v>99</v>
      </c>
      <c r="C15" s="28" t="s">
        <v>215</v>
      </c>
      <c r="D15" s="67">
        <v>81250</v>
      </c>
      <c r="M15" s="64">
        <v>81250</v>
      </c>
      <c r="P15" s="34"/>
    </row>
    <row r="16" spans="1:18" x14ac:dyDescent="0.3">
      <c r="A16" s="14">
        <v>16</v>
      </c>
      <c r="B16" s="60"/>
      <c r="C16" s="29" t="s">
        <v>207</v>
      </c>
      <c r="D16" s="68">
        <v>31250</v>
      </c>
      <c r="M16" s="64">
        <v>31250</v>
      </c>
      <c r="P16" s="34"/>
    </row>
    <row r="17" spans="1:18" ht="28.8" x14ac:dyDescent="0.3">
      <c r="A17" s="71">
        <v>17</v>
      </c>
      <c r="B17" s="60"/>
      <c r="C17" s="29" t="s">
        <v>216</v>
      </c>
      <c r="D17" s="68">
        <v>50000</v>
      </c>
      <c r="M17" s="64">
        <v>50000</v>
      </c>
    </row>
    <row r="18" spans="1:18" ht="28.8" x14ac:dyDescent="0.3">
      <c r="A18" s="14">
        <v>18</v>
      </c>
      <c r="B18" s="28" t="s">
        <v>99</v>
      </c>
      <c r="C18" s="28" t="s">
        <v>217</v>
      </c>
      <c r="D18" s="67">
        <v>20650</v>
      </c>
      <c r="N18" s="64">
        <v>20650</v>
      </c>
    </row>
    <row r="19" spans="1:18" x14ac:dyDescent="0.3">
      <c r="A19" s="71">
        <v>19</v>
      </c>
      <c r="B19" s="60"/>
      <c r="C19" s="29" t="s">
        <v>207</v>
      </c>
      <c r="D19" s="68">
        <v>6250</v>
      </c>
      <c r="N19" s="64">
        <v>6250</v>
      </c>
      <c r="Q19" s="35"/>
    </row>
    <row r="20" spans="1:18" ht="28.8" x14ac:dyDescent="0.3">
      <c r="A20" s="14">
        <v>20</v>
      </c>
      <c r="B20" s="60"/>
      <c r="C20" s="29" t="s">
        <v>218</v>
      </c>
      <c r="D20" s="68">
        <v>14400</v>
      </c>
      <c r="N20" s="64">
        <v>14400</v>
      </c>
      <c r="Q20" s="35"/>
    </row>
    <row r="21" spans="1:18" x14ac:dyDescent="0.3">
      <c r="A21" s="71">
        <v>21</v>
      </c>
      <c r="B21" s="28" t="s">
        <v>99</v>
      </c>
      <c r="C21" s="28" t="s">
        <v>219</v>
      </c>
      <c r="D21" s="67">
        <v>8750</v>
      </c>
      <c r="O21" s="64">
        <v>8750</v>
      </c>
    </row>
    <row r="22" spans="1:18" x14ac:dyDescent="0.3">
      <c r="A22" s="14">
        <v>22</v>
      </c>
      <c r="B22" s="60"/>
      <c r="C22" s="29" t="s">
        <v>207</v>
      </c>
      <c r="D22" s="68">
        <v>6250</v>
      </c>
      <c r="O22" s="64">
        <v>6250</v>
      </c>
    </row>
    <row r="23" spans="1:18" x14ac:dyDescent="0.3">
      <c r="A23" s="71">
        <v>23</v>
      </c>
      <c r="B23" s="60"/>
      <c r="C23" s="29" t="s">
        <v>220</v>
      </c>
      <c r="D23" s="68">
        <v>2500</v>
      </c>
      <c r="O23" s="64">
        <v>2500</v>
      </c>
    </row>
    <row r="24" spans="1:18" x14ac:dyDescent="0.3">
      <c r="A24" s="14">
        <v>24</v>
      </c>
      <c r="B24" s="36" t="s">
        <v>92</v>
      </c>
      <c r="C24" s="36" t="s">
        <v>124</v>
      </c>
      <c r="D24" s="66">
        <v>312050</v>
      </c>
      <c r="E24" s="64">
        <v>0</v>
      </c>
      <c r="F24" s="64">
        <v>0</v>
      </c>
      <c r="G24" s="64">
        <v>0</v>
      </c>
      <c r="H24" s="64">
        <v>17850</v>
      </c>
      <c r="I24" s="64">
        <v>17850</v>
      </c>
      <c r="J24" s="64">
        <v>8800</v>
      </c>
      <c r="K24" s="64">
        <v>43750</v>
      </c>
      <c r="L24" s="64">
        <v>43750</v>
      </c>
      <c r="M24" s="34">
        <v>35007</v>
      </c>
      <c r="N24" s="64">
        <v>14393</v>
      </c>
      <c r="O24" s="64">
        <v>17500</v>
      </c>
      <c r="P24" s="64">
        <v>86700</v>
      </c>
      <c r="Q24" s="64">
        <v>19450</v>
      </c>
      <c r="R24" s="64">
        <v>7000</v>
      </c>
    </row>
    <row r="25" spans="1:18" x14ac:dyDescent="0.3">
      <c r="A25" s="71">
        <v>25</v>
      </c>
      <c r="B25" s="28" t="s">
        <v>92</v>
      </c>
      <c r="C25" s="28" t="s">
        <v>206</v>
      </c>
      <c r="D25" s="67">
        <v>38250</v>
      </c>
      <c r="H25" s="64">
        <v>17850</v>
      </c>
      <c r="I25" s="64">
        <v>17850</v>
      </c>
      <c r="J25" s="64">
        <v>2550</v>
      </c>
    </row>
    <row r="26" spans="1:18" x14ac:dyDescent="0.3">
      <c r="A26" s="14">
        <v>26</v>
      </c>
      <c r="B26" s="60"/>
      <c r="C26" s="29" t="s">
        <v>207</v>
      </c>
      <c r="D26" s="68">
        <v>30000</v>
      </c>
      <c r="H26" s="64">
        <v>14000</v>
      </c>
      <c r="I26" s="64">
        <v>14000</v>
      </c>
      <c r="J26" s="64">
        <v>2000</v>
      </c>
    </row>
    <row r="27" spans="1:18" x14ac:dyDescent="0.3">
      <c r="A27" s="71">
        <v>27</v>
      </c>
      <c r="B27" s="60"/>
      <c r="C27" s="29" t="s">
        <v>208</v>
      </c>
      <c r="D27" s="68">
        <v>8250</v>
      </c>
      <c r="H27" s="64">
        <v>3850</v>
      </c>
      <c r="I27" s="64">
        <v>3850</v>
      </c>
      <c r="J27" s="64">
        <v>550</v>
      </c>
    </row>
    <row r="28" spans="1:18" x14ac:dyDescent="0.3">
      <c r="A28" s="14">
        <v>28</v>
      </c>
      <c r="B28" s="28" t="s">
        <v>92</v>
      </c>
      <c r="C28" s="28" t="s">
        <v>209</v>
      </c>
      <c r="D28" s="67">
        <v>125000</v>
      </c>
      <c r="J28" s="64">
        <v>6250</v>
      </c>
      <c r="K28" s="64">
        <v>43750</v>
      </c>
      <c r="L28" s="64">
        <v>43750</v>
      </c>
      <c r="M28" s="64">
        <v>31250</v>
      </c>
    </row>
    <row r="29" spans="1:18" x14ac:dyDescent="0.3">
      <c r="A29" s="71">
        <v>29</v>
      </c>
      <c r="B29" s="60"/>
      <c r="C29" s="29" t="s">
        <v>207</v>
      </c>
      <c r="D29" s="68">
        <v>37500</v>
      </c>
      <c r="J29" s="64">
        <v>1875</v>
      </c>
      <c r="K29" s="64">
        <v>13125</v>
      </c>
      <c r="L29" s="64">
        <v>13125</v>
      </c>
      <c r="M29" s="64">
        <v>9375</v>
      </c>
    </row>
    <row r="30" spans="1:18" x14ac:dyDescent="0.3">
      <c r="A30" s="14">
        <v>30</v>
      </c>
      <c r="B30" s="60"/>
      <c r="C30" s="29" t="s">
        <v>210</v>
      </c>
      <c r="D30" s="68">
        <v>87500</v>
      </c>
      <c r="J30" s="64">
        <v>4375</v>
      </c>
      <c r="K30" s="64">
        <v>30625</v>
      </c>
      <c r="L30" s="64">
        <v>30625</v>
      </c>
      <c r="M30" s="64">
        <v>21875</v>
      </c>
    </row>
    <row r="31" spans="1:18" x14ac:dyDescent="0.3">
      <c r="A31" s="71">
        <v>31</v>
      </c>
      <c r="B31" s="28" t="s">
        <v>92</v>
      </c>
      <c r="C31" s="28" t="s">
        <v>211</v>
      </c>
      <c r="D31" s="67">
        <v>13150</v>
      </c>
      <c r="M31" s="64">
        <v>3757</v>
      </c>
      <c r="N31" s="64">
        <v>9393</v>
      </c>
    </row>
    <row r="32" spans="1:18" x14ac:dyDescent="0.3">
      <c r="A32" s="14">
        <v>32</v>
      </c>
      <c r="B32" s="60"/>
      <c r="C32" s="29" t="s">
        <v>207</v>
      </c>
      <c r="D32" s="68">
        <v>10000</v>
      </c>
      <c r="M32" s="64">
        <v>2857</v>
      </c>
      <c r="N32" s="64">
        <v>7143</v>
      </c>
    </row>
    <row r="33" spans="1:18" x14ac:dyDescent="0.3">
      <c r="A33" s="71">
        <v>33</v>
      </c>
      <c r="B33" s="60"/>
      <c r="C33" s="29" t="s">
        <v>212</v>
      </c>
      <c r="D33" s="68">
        <v>3150</v>
      </c>
      <c r="M33" s="64">
        <v>900</v>
      </c>
      <c r="N33" s="64">
        <v>2250</v>
      </c>
    </row>
    <row r="34" spans="1:18" x14ac:dyDescent="0.3">
      <c r="A34" s="14">
        <v>34</v>
      </c>
      <c r="B34" s="28" t="s">
        <v>92</v>
      </c>
      <c r="C34" s="28" t="s">
        <v>213</v>
      </c>
      <c r="D34" s="67">
        <v>25000</v>
      </c>
      <c r="N34" s="64">
        <v>5000</v>
      </c>
      <c r="O34" s="64">
        <v>17500</v>
      </c>
      <c r="P34" s="64">
        <v>2500</v>
      </c>
    </row>
    <row r="35" spans="1:18" x14ac:dyDescent="0.3">
      <c r="A35" s="71">
        <v>35</v>
      </c>
      <c r="B35" s="60"/>
      <c r="C35" s="29" t="s">
        <v>207</v>
      </c>
      <c r="D35" s="68">
        <v>7500</v>
      </c>
      <c r="L35" s="34"/>
      <c r="N35" s="64">
        <v>1500</v>
      </c>
      <c r="O35" s="64">
        <v>5250</v>
      </c>
      <c r="P35" s="64">
        <v>750</v>
      </c>
    </row>
    <row r="36" spans="1:18" x14ac:dyDescent="0.3">
      <c r="A36" s="14">
        <v>36</v>
      </c>
      <c r="B36" s="60"/>
      <c r="C36" s="29" t="s">
        <v>214</v>
      </c>
      <c r="D36" s="68">
        <v>17500</v>
      </c>
      <c r="L36" s="34"/>
      <c r="N36" s="64">
        <v>3500</v>
      </c>
      <c r="O36" s="64">
        <v>12250</v>
      </c>
      <c r="P36" s="64">
        <v>1750</v>
      </c>
    </row>
    <row r="37" spans="1:18" ht="28.8" x14ac:dyDescent="0.3">
      <c r="A37" s="71">
        <v>37</v>
      </c>
      <c r="B37" s="28" t="s">
        <v>92</v>
      </c>
      <c r="C37" s="28" t="s">
        <v>215</v>
      </c>
      <c r="D37" s="67">
        <v>81250</v>
      </c>
      <c r="M37" s="34"/>
      <c r="P37" s="64">
        <v>81250</v>
      </c>
    </row>
    <row r="38" spans="1:18" x14ac:dyDescent="0.3">
      <c r="A38" s="14">
        <v>38</v>
      </c>
      <c r="B38" s="60"/>
      <c r="C38" s="29" t="s">
        <v>207</v>
      </c>
      <c r="D38" s="68">
        <v>31250</v>
      </c>
      <c r="M38" s="34"/>
      <c r="P38" s="64">
        <v>31250</v>
      </c>
    </row>
    <row r="39" spans="1:18" ht="28.8" x14ac:dyDescent="0.3">
      <c r="A39" s="71">
        <v>39</v>
      </c>
      <c r="B39" s="60"/>
      <c r="C39" s="29" t="s">
        <v>216</v>
      </c>
      <c r="D39" s="68">
        <v>50000</v>
      </c>
      <c r="P39" s="64">
        <v>50000</v>
      </c>
    </row>
    <row r="40" spans="1:18" ht="28.8" x14ac:dyDescent="0.3">
      <c r="A40" s="14">
        <v>40</v>
      </c>
      <c r="B40" s="28" t="s">
        <v>92</v>
      </c>
      <c r="C40" s="28" t="s">
        <v>217</v>
      </c>
      <c r="D40" s="67">
        <v>20650</v>
      </c>
      <c r="P40" s="64">
        <v>2950</v>
      </c>
      <c r="Q40" s="64">
        <v>17700</v>
      </c>
    </row>
    <row r="41" spans="1:18" x14ac:dyDescent="0.3">
      <c r="A41" s="71">
        <v>41</v>
      </c>
      <c r="B41" s="60"/>
      <c r="C41" s="29" t="s">
        <v>207</v>
      </c>
      <c r="D41" s="68">
        <v>6250</v>
      </c>
      <c r="N41" s="34"/>
      <c r="P41" s="64">
        <v>893</v>
      </c>
      <c r="Q41" s="64">
        <v>5357</v>
      </c>
    </row>
    <row r="42" spans="1:18" ht="28.8" x14ac:dyDescent="0.3">
      <c r="A42" s="14">
        <v>42</v>
      </c>
      <c r="B42" s="60"/>
      <c r="C42" s="29" t="s">
        <v>218</v>
      </c>
      <c r="D42" s="68">
        <v>14400</v>
      </c>
      <c r="N42" s="34"/>
      <c r="P42" s="64">
        <v>2057</v>
      </c>
      <c r="Q42" s="64">
        <v>12343</v>
      </c>
    </row>
    <row r="43" spans="1:18" x14ac:dyDescent="0.3">
      <c r="A43" s="71">
        <v>43</v>
      </c>
      <c r="B43" s="28" t="s">
        <v>92</v>
      </c>
      <c r="C43" s="28" t="s">
        <v>219</v>
      </c>
      <c r="D43" s="67">
        <v>8750</v>
      </c>
      <c r="Q43" s="64">
        <v>1750</v>
      </c>
      <c r="R43" s="64">
        <v>7000</v>
      </c>
    </row>
    <row r="44" spans="1:18" x14ac:dyDescent="0.3">
      <c r="A44" s="14">
        <v>44</v>
      </c>
      <c r="B44" s="60"/>
      <c r="C44" s="29" t="s">
        <v>207</v>
      </c>
      <c r="D44" s="68">
        <v>6250</v>
      </c>
      <c r="Q44" s="64">
        <v>1250</v>
      </c>
      <c r="R44" s="64">
        <v>5000</v>
      </c>
    </row>
    <row r="45" spans="1:18" x14ac:dyDescent="0.3">
      <c r="A45" s="71">
        <v>45</v>
      </c>
      <c r="B45" s="60"/>
      <c r="C45" s="29" t="s">
        <v>220</v>
      </c>
      <c r="D45" s="68">
        <v>2500</v>
      </c>
      <c r="Q45" s="64">
        <v>500</v>
      </c>
      <c r="R45" s="64">
        <v>2000</v>
      </c>
    </row>
    <row r="46" spans="1:18" s="84" customFormat="1" x14ac:dyDescent="0.3">
      <c r="A46" s="80">
        <v>46</v>
      </c>
      <c r="B46" s="81"/>
      <c r="C46" s="82"/>
      <c r="D46" s="83" t="s">
        <v>245</v>
      </c>
      <c r="E46" s="85">
        <f>+E2+E24</f>
        <v>2550</v>
      </c>
      <c r="F46" s="85">
        <f t="shared" ref="F46:R46" si="1">+F2+F24</f>
        <v>17850</v>
      </c>
      <c r="G46" s="85">
        <f t="shared" si="1"/>
        <v>17850</v>
      </c>
      <c r="H46" s="85">
        <f t="shared" si="1"/>
        <v>61600</v>
      </c>
      <c r="I46" s="85">
        <f t="shared" si="1"/>
        <v>61600</v>
      </c>
      <c r="J46" s="85">
        <f t="shared" si="1"/>
        <v>48179</v>
      </c>
      <c r="K46" s="85">
        <f t="shared" si="1"/>
        <v>57521</v>
      </c>
      <c r="L46" s="85">
        <f t="shared" si="1"/>
        <v>61250</v>
      </c>
      <c r="M46" s="85">
        <f t="shared" si="1"/>
        <v>121257</v>
      </c>
      <c r="N46" s="85">
        <f t="shared" si="1"/>
        <v>35043</v>
      </c>
      <c r="O46" s="85">
        <f t="shared" si="1"/>
        <v>26250</v>
      </c>
      <c r="P46" s="85">
        <f t="shared" si="1"/>
        <v>86700</v>
      </c>
      <c r="Q46" s="85">
        <f t="shared" si="1"/>
        <v>19450</v>
      </c>
      <c r="R46" s="85">
        <f t="shared" si="1"/>
        <v>7000</v>
      </c>
    </row>
    <row r="47" spans="1:18" x14ac:dyDescent="0.3">
      <c r="A47" s="71">
        <v>47</v>
      </c>
    </row>
    <row r="48" spans="1:18" x14ac:dyDescent="0.3">
      <c r="A48" s="14">
        <v>48</v>
      </c>
      <c r="C48" s="29" t="s">
        <v>208</v>
      </c>
      <c r="D48">
        <v>300</v>
      </c>
      <c r="E48" s="65">
        <f>+E27+E5</f>
        <v>550</v>
      </c>
      <c r="F48" s="65">
        <f t="shared" ref="F48:R48" si="2">+F27+F5</f>
        <v>3850</v>
      </c>
      <c r="G48" s="65">
        <f t="shared" si="2"/>
        <v>3850</v>
      </c>
      <c r="H48" s="65">
        <f t="shared" si="2"/>
        <v>3850</v>
      </c>
      <c r="I48" s="65">
        <f t="shared" si="2"/>
        <v>3850</v>
      </c>
      <c r="J48" s="65">
        <f t="shared" si="2"/>
        <v>550</v>
      </c>
      <c r="K48" s="65">
        <f t="shared" si="2"/>
        <v>0</v>
      </c>
      <c r="L48" s="65">
        <f t="shared" si="2"/>
        <v>0</v>
      </c>
      <c r="M48" s="65">
        <f t="shared" si="2"/>
        <v>0</v>
      </c>
      <c r="N48" s="65">
        <f t="shared" si="2"/>
        <v>0</v>
      </c>
      <c r="O48" s="65">
        <f t="shared" si="2"/>
        <v>0</v>
      </c>
      <c r="P48" s="65">
        <f t="shared" si="2"/>
        <v>0</v>
      </c>
      <c r="Q48" s="65">
        <f t="shared" si="2"/>
        <v>0</v>
      </c>
      <c r="R48" s="65">
        <f t="shared" si="2"/>
        <v>0</v>
      </c>
    </row>
    <row r="49" spans="1:18" x14ac:dyDescent="0.3">
      <c r="A49" s="71">
        <v>49</v>
      </c>
      <c r="C49" s="29" t="s">
        <v>208</v>
      </c>
      <c r="D49">
        <v>500</v>
      </c>
      <c r="E49" s="65">
        <f>+E8+E30</f>
        <v>0</v>
      </c>
      <c r="F49" s="65">
        <f t="shared" ref="F49:R49" si="3">+F8+F30</f>
        <v>0</v>
      </c>
      <c r="G49" s="65">
        <f t="shared" si="3"/>
        <v>0</v>
      </c>
      <c r="H49" s="65">
        <f t="shared" si="3"/>
        <v>30625</v>
      </c>
      <c r="I49" s="65">
        <f t="shared" si="3"/>
        <v>30625</v>
      </c>
      <c r="J49" s="65">
        <f t="shared" si="3"/>
        <v>30625</v>
      </c>
      <c r="K49" s="65">
        <f t="shared" si="3"/>
        <v>30625</v>
      </c>
      <c r="L49" s="65">
        <f t="shared" si="3"/>
        <v>30625</v>
      </c>
      <c r="M49" s="65">
        <f t="shared" si="3"/>
        <v>21875</v>
      </c>
      <c r="N49" s="65">
        <f t="shared" si="3"/>
        <v>0</v>
      </c>
      <c r="O49" s="65">
        <f t="shared" si="3"/>
        <v>0</v>
      </c>
      <c r="P49" s="65">
        <f t="shared" si="3"/>
        <v>0</v>
      </c>
      <c r="Q49" s="65">
        <f t="shared" si="3"/>
        <v>0</v>
      </c>
      <c r="R49" s="65">
        <f t="shared" si="3"/>
        <v>0</v>
      </c>
    </row>
    <row r="50" spans="1:18" x14ac:dyDescent="0.3">
      <c r="A50" s="14">
        <v>50</v>
      </c>
      <c r="C50" s="29" t="s">
        <v>212</v>
      </c>
      <c r="D50">
        <v>700</v>
      </c>
      <c r="E50" s="65">
        <f>+E11+E33</f>
        <v>0</v>
      </c>
      <c r="F50" s="65">
        <f t="shared" ref="F50:R50" si="4">+F11+F33</f>
        <v>0</v>
      </c>
      <c r="G50" s="65">
        <f t="shared" si="4"/>
        <v>0</v>
      </c>
      <c r="H50" s="65">
        <f t="shared" si="4"/>
        <v>0</v>
      </c>
      <c r="I50" s="65">
        <f t="shared" si="4"/>
        <v>0</v>
      </c>
      <c r="J50" s="65">
        <f t="shared" si="4"/>
        <v>450</v>
      </c>
      <c r="K50" s="65">
        <f t="shared" si="4"/>
        <v>2700</v>
      </c>
      <c r="L50" s="65">
        <f t="shared" si="4"/>
        <v>0</v>
      </c>
      <c r="M50" s="65">
        <f t="shared" si="4"/>
        <v>900</v>
      </c>
      <c r="N50" s="65">
        <f t="shared" si="4"/>
        <v>2250</v>
      </c>
      <c r="O50" s="65">
        <f t="shared" si="4"/>
        <v>0</v>
      </c>
      <c r="P50" s="65">
        <f t="shared" si="4"/>
        <v>0</v>
      </c>
      <c r="Q50" s="65">
        <f t="shared" si="4"/>
        <v>0</v>
      </c>
      <c r="R50" s="65">
        <f t="shared" si="4"/>
        <v>0</v>
      </c>
    </row>
    <row r="51" spans="1:18" x14ac:dyDescent="0.3">
      <c r="A51" s="71">
        <v>51</v>
      </c>
      <c r="C51" s="29" t="s">
        <v>214</v>
      </c>
      <c r="D51">
        <v>7000</v>
      </c>
      <c r="E51" s="65">
        <f>+E14+E36</f>
        <v>0</v>
      </c>
      <c r="F51" s="65">
        <f t="shared" ref="F51:R51" si="5">+F14+F36</f>
        <v>0</v>
      </c>
      <c r="G51" s="65">
        <f t="shared" si="5"/>
        <v>0</v>
      </c>
      <c r="H51" s="65">
        <f t="shared" si="5"/>
        <v>0</v>
      </c>
      <c r="I51" s="65">
        <f t="shared" si="5"/>
        <v>0</v>
      </c>
      <c r="J51" s="65">
        <f t="shared" si="5"/>
        <v>0</v>
      </c>
      <c r="K51" s="65">
        <f t="shared" si="5"/>
        <v>1750</v>
      </c>
      <c r="L51" s="65">
        <f t="shared" si="5"/>
        <v>12250</v>
      </c>
      <c r="M51" s="65">
        <f t="shared" si="5"/>
        <v>3500</v>
      </c>
      <c r="N51" s="65">
        <f t="shared" si="5"/>
        <v>3500</v>
      </c>
      <c r="O51" s="65">
        <f t="shared" si="5"/>
        <v>12250</v>
      </c>
      <c r="P51" s="65">
        <f t="shared" si="5"/>
        <v>1750</v>
      </c>
      <c r="Q51" s="65">
        <f t="shared" si="5"/>
        <v>0</v>
      </c>
      <c r="R51" s="65">
        <f t="shared" si="5"/>
        <v>0</v>
      </c>
    </row>
    <row r="52" spans="1:18" ht="28.8" x14ac:dyDescent="0.3">
      <c r="A52" s="14">
        <v>52</v>
      </c>
      <c r="C52" s="29" t="s">
        <v>216</v>
      </c>
      <c r="D52">
        <v>2</v>
      </c>
      <c r="E52" s="65">
        <f>+E39+E17</f>
        <v>0</v>
      </c>
      <c r="F52" s="65">
        <f t="shared" ref="F52:R52" si="6">+F39+F17</f>
        <v>0</v>
      </c>
      <c r="G52" s="65">
        <f t="shared" si="6"/>
        <v>0</v>
      </c>
      <c r="H52" s="65">
        <f t="shared" si="6"/>
        <v>0</v>
      </c>
      <c r="I52" s="65">
        <f t="shared" si="6"/>
        <v>0</v>
      </c>
      <c r="J52" s="65">
        <f t="shared" si="6"/>
        <v>0</v>
      </c>
      <c r="K52" s="65">
        <f t="shared" si="6"/>
        <v>0</v>
      </c>
      <c r="L52" s="65">
        <f t="shared" si="6"/>
        <v>0</v>
      </c>
      <c r="M52" s="65">
        <f t="shared" si="6"/>
        <v>50000</v>
      </c>
      <c r="N52" s="65">
        <f t="shared" si="6"/>
        <v>0</v>
      </c>
      <c r="O52" s="65">
        <f t="shared" si="6"/>
        <v>0</v>
      </c>
      <c r="P52" s="65">
        <f t="shared" si="6"/>
        <v>50000</v>
      </c>
      <c r="Q52" s="65">
        <f t="shared" si="6"/>
        <v>0</v>
      </c>
      <c r="R52" s="65">
        <f t="shared" si="6"/>
        <v>0</v>
      </c>
    </row>
    <row r="53" spans="1:18" ht="28.8" x14ac:dyDescent="0.3">
      <c r="A53" s="71">
        <v>53</v>
      </c>
      <c r="C53" s="29" t="s">
        <v>218</v>
      </c>
      <c r="D53">
        <v>2400</v>
      </c>
      <c r="E53" s="65">
        <f>+E42+E20</f>
        <v>0</v>
      </c>
      <c r="F53" s="65">
        <f t="shared" ref="F53:R53" si="7">+F42+F20</f>
        <v>0</v>
      </c>
      <c r="G53" s="65">
        <f t="shared" si="7"/>
        <v>0</v>
      </c>
      <c r="H53" s="65">
        <f t="shared" si="7"/>
        <v>0</v>
      </c>
      <c r="I53" s="65">
        <f t="shared" si="7"/>
        <v>0</v>
      </c>
      <c r="J53" s="65">
        <f t="shared" si="7"/>
        <v>0</v>
      </c>
      <c r="K53" s="65">
        <f t="shared" si="7"/>
        <v>0</v>
      </c>
      <c r="L53" s="65">
        <f t="shared" si="7"/>
        <v>0</v>
      </c>
      <c r="M53" s="65">
        <f t="shared" si="7"/>
        <v>0</v>
      </c>
      <c r="N53" s="65">
        <f t="shared" si="7"/>
        <v>14400</v>
      </c>
      <c r="O53" s="65">
        <f t="shared" si="7"/>
        <v>0</v>
      </c>
      <c r="P53" s="65">
        <f t="shared" si="7"/>
        <v>2057</v>
      </c>
      <c r="Q53" s="65">
        <f t="shared" si="7"/>
        <v>12343</v>
      </c>
      <c r="R53" s="65">
        <f t="shared" si="7"/>
        <v>0</v>
      </c>
    </row>
    <row r="54" spans="1:18" x14ac:dyDescent="0.3">
      <c r="A54" s="14">
        <v>54</v>
      </c>
      <c r="C54" s="29" t="s">
        <v>220</v>
      </c>
      <c r="D54">
        <v>2</v>
      </c>
      <c r="E54" s="65">
        <f>+E45+E23</f>
        <v>0</v>
      </c>
      <c r="F54" s="65">
        <f t="shared" ref="F54:R54" si="8">+F45+F23</f>
        <v>0</v>
      </c>
      <c r="G54" s="65">
        <f t="shared" si="8"/>
        <v>0</v>
      </c>
      <c r="H54" s="65">
        <f t="shared" si="8"/>
        <v>0</v>
      </c>
      <c r="I54" s="65">
        <f t="shared" si="8"/>
        <v>0</v>
      </c>
      <c r="J54" s="65">
        <f t="shared" si="8"/>
        <v>0</v>
      </c>
      <c r="K54" s="65">
        <f t="shared" si="8"/>
        <v>0</v>
      </c>
      <c r="L54" s="65">
        <f t="shared" si="8"/>
        <v>0</v>
      </c>
      <c r="M54" s="65">
        <f t="shared" si="8"/>
        <v>0</v>
      </c>
      <c r="N54" s="65">
        <f t="shared" si="8"/>
        <v>0</v>
      </c>
      <c r="O54" s="65">
        <f t="shared" si="8"/>
        <v>2500</v>
      </c>
      <c r="P54" s="65">
        <f t="shared" si="8"/>
        <v>0</v>
      </c>
      <c r="Q54" s="65">
        <f t="shared" si="8"/>
        <v>500</v>
      </c>
      <c r="R54" s="65">
        <f t="shared" si="8"/>
        <v>2000</v>
      </c>
    </row>
  </sheetData>
  <autoFilter ref="B1:R45" xr:uid="{5BD810C2-756E-41E5-8300-F11C02EBE5D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9945-FBE9-424C-A524-9DF3CB43011B}">
  <dimension ref="A1:R54"/>
  <sheetViews>
    <sheetView workbookViewId="0">
      <pane xSplit="4" ySplit="1" topLeftCell="E2" activePane="bottomRight" state="frozen"/>
      <selection pane="topRight" activeCell="D1" sqref="D1"/>
      <selection pane="bottomLeft" activeCell="A2" sqref="A2"/>
      <selection pane="bottomRight" activeCell="E27" sqref="E27"/>
    </sheetView>
  </sheetViews>
  <sheetFormatPr defaultRowHeight="17.399999999999999" x14ac:dyDescent="0.3"/>
  <cols>
    <col min="1" max="1" width="9.23046875" style="14"/>
    <col min="3" max="3" width="22.53515625" customWidth="1"/>
    <col min="5" max="18" width="10.4609375" customWidth="1"/>
  </cols>
  <sheetData>
    <row r="1" spans="1:18" x14ac:dyDescent="0.3">
      <c r="A1" s="14">
        <v>1</v>
      </c>
      <c r="B1" s="27" t="s">
        <v>122</v>
      </c>
      <c r="C1" s="27" t="s">
        <v>88</v>
      </c>
      <c r="D1" s="27" t="s">
        <v>225</v>
      </c>
      <c r="E1" s="30">
        <v>45591</v>
      </c>
      <c r="F1" s="30">
        <f>+E1+7</f>
        <v>45598</v>
      </c>
      <c r="G1" s="30">
        <f t="shared" ref="G1:R1" si="0">+F1+7</f>
        <v>45605</v>
      </c>
      <c r="H1" s="30">
        <f t="shared" si="0"/>
        <v>45612</v>
      </c>
      <c r="I1" s="30">
        <f t="shared" si="0"/>
        <v>45619</v>
      </c>
      <c r="J1" s="30">
        <f t="shared" si="0"/>
        <v>45626</v>
      </c>
      <c r="K1" s="30">
        <f t="shared" si="0"/>
        <v>45633</v>
      </c>
      <c r="L1" s="30">
        <f t="shared" si="0"/>
        <v>45640</v>
      </c>
      <c r="M1" s="30">
        <f t="shared" si="0"/>
        <v>45647</v>
      </c>
      <c r="N1" s="30">
        <f t="shared" si="0"/>
        <v>45654</v>
      </c>
      <c r="O1" s="30">
        <f t="shared" si="0"/>
        <v>45661</v>
      </c>
      <c r="P1" s="30">
        <f t="shared" si="0"/>
        <v>45668</v>
      </c>
      <c r="Q1" s="30">
        <f t="shared" si="0"/>
        <v>45675</v>
      </c>
      <c r="R1" s="30">
        <f t="shared" si="0"/>
        <v>45682</v>
      </c>
    </row>
    <row r="2" spans="1:18" x14ac:dyDescent="0.3">
      <c r="A2" s="14">
        <v>2</v>
      </c>
      <c r="B2" s="36" t="s">
        <v>99</v>
      </c>
      <c r="C2" s="36" t="s">
        <v>123</v>
      </c>
      <c r="D2" s="66">
        <v>93750</v>
      </c>
      <c r="F2" s="64">
        <v>16779</v>
      </c>
      <c r="G2" s="64">
        <v>16779</v>
      </c>
      <c r="H2" s="64">
        <v>33691</v>
      </c>
      <c r="I2" s="64">
        <v>26500</v>
      </c>
      <c r="P2" s="35"/>
    </row>
    <row r="3" spans="1:18" x14ac:dyDescent="0.3">
      <c r="A3" s="14">
        <v>3</v>
      </c>
      <c r="B3" s="28" t="s">
        <v>99</v>
      </c>
      <c r="C3" s="28" t="s">
        <v>206</v>
      </c>
      <c r="D3" s="67">
        <v>40750</v>
      </c>
      <c r="F3" s="64">
        <v>16779</v>
      </c>
      <c r="G3" s="64">
        <v>16779</v>
      </c>
      <c r="H3" s="64">
        <v>7191</v>
      </c>
    </row>
    <row r="4" spans="1:18" x14ac:dyDescent="0.3">
      <c r="A4" s="14">
        <v>4</v>
      </c>
      <c r="B4" s="60"/>
      <c r="C4" s="29" t="s">
        <v>207</v>
      </c>
      <c r="D4" s="68">
        <v>32500</v>
      </c>
      <c r="F4" s="64">
        <v>13382</v>
      </c>
      <c r="G4" s="64">
        <v>13382</v>
      </c>
      <c r="H4" s="64">
        <v>5735</v>
      </c>
    </row>
    <row r="5" spans="1:18" x14ac:dyDescent="0.3">
      <c r="A5" s="14">
        <v>5</v>
      </c>
      <c r="B5" s="60"/>
      <c r="C5" s="29" t="s">
        <v>208</v>
      </c>
      <c r="D5" s="68">
        <v>8250</v>
      </c>
      <c r="F5" s="64">
        <v>3397</v>
      </c>
      <c r="G5" s="64">
        <v>3397</v>
      </c>
      <c r="H5" s="64">
        <v>1456</v>
      </c>
    </row>
    <row r="6" spans="1:18" x14ac:dyDescent="0.3">
      <c r="A6" s="14">
        <v>6</v>
      </c>
      <c r="B6" s="28" t="s">
        <v>99</v>
      </c>
      <c r="C6" s="28" t="s">
        <v>209</v>
      </c>
      <c r="D6" s="67">
        <v>53000</v>
      </c>
      <c r="H6" s="64">
        <v>26500</v>
      </c>
      <c r="I6" s="64">
        <v>26500</v>
      </c>
    </row>
    <row r="7" spans="1:18" x14ac:dyDescent="0.3">
      <c r="A7" s="14">
        <v>7</v>
      </c>
      <c r="B7" s="60"/>
      <c r="C7" s="29" t="s">
        <v>207</v>
      </c>
      <c r="D7" s="68">
        <v>18000</v>
      </c>
      <c r="H7" s="64">
        <v>9000</v>
      </c>
      <c r="I7" s="64">
        <v>9000</v>
      </c>
    </row>
    <row r="8" spans="1:18" x14ac:dyDescent="0.3">
      <c r="A8" s="14">
        <v>8</v>
      </c>
      <c r="B8" s="60"/>
      <c r="C8" s="29" t="s">
        <v>210</v>
      </c>
      <c r="D8" s="68">
        <v>35000</v>
      </c>
      <c r="H8" s="64">
        <v>17500</v>
      </c>
      <c r="I8" s="64">
        <v>17500</v>
      </c>
    </row>
    <row r="9" spans="1:18" x14ac:dyDescent="0.3">
      <c r="A9" s="14">
        <v>9</v>
      </c>
      <c r="B9" s="28" t="s">
        <v>99</v>
      </c>
      <c r="C9" s="28" t="s">
        <v>211</v>
      </c>
      <c r="D9" s="67">
        <v>0</v>
      </c>
    </row>
    <row r="10" spans="1:18" x14ac:dyDescent="0.3">
      <c r="A10" s="14">
        <v>10</v>
      </c>
      <c r="B10" s="60"/>
      <c r="C10" s="29" t="s">
        <v>207</v>
      </c>
      <c r="D10" s="68">
        <v>0</v>
      </c>
    </row>
    <row r="11" spans="1:18" x14ac:dyDescent="0.3">
      <c r="A11" s="14">
        <v>11</v>
      </c>
      <c r="B11" s="60"/>
      <c r="C11" s="29" t="s">
        <v>212</v>
      </c>
      <c r="D11" s="68">
        <v>0</v>
      </c>
    </row>
    <row r="12" spans="1:18" x14ac:dyDescent="0.3">
      <c r="A12" s="14">
        <v>12</v>
      </c>
      <c r="B12" s="28" t="s">
        <v>99</v>
      </c>
      <c r="C12" s="28" t="s">
        <v>213</v>
      </c>
      <c r="D12" s="67">
        <v>0</v>
      </c>
    </row>
    <row r="13" spans="1:18" x14ac:dyDescent="0.3">
      <c r="A13" s="14">
        <v>13</v>
      </c>
      <c r="B13" s="60"/>
      <c r="C13" s="29" t="s">
        <v>207</v>
      </c>
      <c r="D13" s="68">
        <v>0</v>
      </c>
      <c r="O13" s="34"/>
    </row>
    <row r="14" spans="1:18" x14ac:dyDescent="0.3">
      <c r="A14" s="14">
        <v>14</v>
      </c>
      <c r="B14" s="60"/>
      <c r="C14" s="29" t="s">
        <v>214</v>
      </c>
      <c r="D14" s="68">
        <v>0</v>
      </c>
      <c r="O14" s="34"/>
    </row>
    <row r="15" spans="1:18" ht="28.8" x14ac:dyDescent="0.3">
      <c r="A15" s="14">
        <v>15</v>
      </c>
      <c r="B15" s="28" t="s">
        <v>99</v>
      </c>
      <c r="C15" s="28" t="s">
        <v>215</v>
      </c>
      <c r="D15" s="67">
        <v>0</v>
      </c>
      <c r="P15" s="34"/>
    </row>
    <row r="16" spans="1:18" x14ac:dyDescent="0.3">
      <c r="A16" s="14">
        <v>16</v>
      </c>
      <c r="B16" s="60"/>
      <c r="C16" s="29" t="s">
        <v>207</v>
      </c>
      <c r="D16" s="68">
        <v>0</v>
      </c>
      <c r="P16" s="34"/>
    </row>
    <row r="17" spans="1:17" ht="28.8" x14ac:dyDescent="0.3">
      <c r="A17" s="14">
        <v>17</v>
      </c>
      <c r="B17" s="60"/>
      <c r="C17" s="29" t="s">
        <v>216</v>
      </c>
      <c r="D17" s="68">
        <v>0</v>
      </c>
    </row>
    <row r="18" spans="1:17" ht="28.8" x14ac:dyDescent="0.3">
      <c r="A18" s="14">
        <v>18</v>
      </c>
      <c r="B18" s="28" t="s">
        <v>99</v>
      </c>
      <c r="C18" s="28" t="s">
        <v>217</v>
      </c>
      <c r="D18" s="67">
        <v>0</v>
      </c>
    </row>
    <row r="19" spans="1:17" x14ac:dyDescent="0.3">
      <c r="A19" s="14">
        <v>19</v>
      </c>
      <c r="B19" s="60"/>
      <c r="C19" s="29" t="s">
        <v>207</v>
      </c>
      <c r="D19" s="68">
        <v>0</v>
      </c>
      <c r="Q19" s="35"/>
    </row>
    <row r="20" spans="1:17" ht="28.8" x14ac:dyDescent="0.3">
      <c r="A20" s="14">
        <v>20</v>
      </c>
      <c r="B20" s="60"/>
      <c r="C20" s="29" t="s">
        <v>218</v>
      </c>
      <c r="D20" s="68">
        <v>0</v>
      </c>
      <c r="Q20" s="35"/>
    </row>
    <row r="21" spans="1:17" x14ac:dyDescent="0.3">
      <c r="A21" s="14">
        <v>21</v>
      </c>
      <c r="B21" s="28" t="s">
        <v>99</v>
      </c>
      <c r="C21" s="28" t="s">
        <v>219</v>
      </c>
      <c r="D21" s="67">
        <v>0</v>
      </c>
    </row>
    <row r="22" spans="1:17" x14ac:dyDescent="0.3">
      <c r="A22" s="14">
        <v>22</v>
      </c>
      <c r="B22" s="60"/>
      <c r="C22" s="29" t="s">
        <v>207</v>
      </c>
      <c r="D22" s="68">
        <v>0</v>
      </c>
    </row>
    <row r="23" spans="1:17" x14ac:dyDescent="0.3">
      <c r="A23" s="14">
        <v>23</v>
      </c>
      <c r="B23" s="60"/>
      <c r="C23" s="29" t="s">
        <v>220</v>
      </c>
      <c r="D23" s="68">
        <v>0</v>
      </c>
    </row>
    <row r="24" spans="1:17" x14ac:dyDescent="0.3">
      <c r="A24" s="14">
        <v>24</v>
      </c>
      <c r="B24" s="36" t="s">
        <v>92</v>
      </c>
      <c r="C24" s="36" t="s">
        <v>124</v>
      </c>
      <c r="D24" s="66">
        <v>22125</v>
      </c>
      <c r="H24" s="64">
        <v>11800</v>
      </c>
      <c r="I24" s="64">
        <v>10325</v>
      </c>
      <c r="M24" s="34"/>
    </row>
    <row r="25" spans="1:17" x14ac:dyDescent="0.3">
      <c r="A25" s="14">
        <v>25</v>
      </c>
      <c r="B25" s="28" t="s">
        <v>92</v>
      </c>
      <c r="C25" s="28" t="s">
        <v>206</v>
      </c>
      <c r="D25" s="67">
        <v>22125</v>
      </c>
      <c r="H25" s="64">
        <v>11800</v>
      </c>
      <c r="I25" s="64">
        <v>10325</v>
      </c>
    </row>
    <row r="26" spans="1:17" x14ac:dyDescent="0.3">
      <c r="A26" s="14">
        <v>26</v>
      </c>
      <c r="B26" s="60"/>
      <c r="C26" s="29" t="s">
        <v>207</v>
      </c>
      <c r="D26" s="68">
        <v>18000</v>
      </c>
      <c r="H26" s="64">
        <v>9600</v>
      </c>
      <c r="I26" s="64">
        <v>8400</v>
      </c>
    </row>
    <row r="27" spans="1:17" x14ac:dyDescent="0.3">
      <c r="A27" s="14">
        <v>27</v>
      </c>
      <c r="B27" s="60"/>
      <c r="C27" s="29" t="s">
        <v>208</v>
      </c>
      <c r="D27" s="68">
        <v>4125</v>
      </c>
      <c r="H27" s="64">
        <v>2200</v>
      </c>
      <c r="I27" s="64">
        <v>1925</v>
      </c>
    </row>
    <row r="28" spans="1:17" x14ac:dyDescent="0.3">
      <c r="A28" s="14">
        <v>28</v>
      </c>
      <c r="B28" s="28" t="s">
        <v>92</v>
      </c>
      <c r="C28" s="28" t="s">
        <v>209</v>
      </c>
      <c r="D28" s="67">
        <v>0</v>
      </c>
    </row>
    <row r="29" spans="1:17" x14ac:dyDescent="0.3">
      <c r="A29" s="14">
        <v>29</v>
      </c>
      <c r="B29" s="60"/>
      <c r="C29" s="29" t="s">
        <v>207</v>
      </c>
      <c r="D29" s="68">
        <v>0</v>
      </c>
    </row>
    <row r="30" spans="1:17" x14ac:dyDescent="0.3">
      <c r="A30" s="14">
        <v>30</v>
      </c>
      <c r="B30" s="60"/>
      <c r="C30" s="29" t="s">
        <v>210</v>
      </c>
      <c r="D30" s="68">
        <v>0</v>
      </c>
    </row>
    <row r="31" spans="1:17" x14ac:dyDescent="0.3">
      <c r="A31" s="14">
        <v>31</v>
      </c>
      <c r="B31" s="28" t="s">
        <v>92</v>
      </c>
      <c r="C31" s="28" t="s">
        <v>211</v>
      </c>
      <c r="D31" s="67">
        <v>0</v>
      </c>
    </row>
    <row r="32" spans="1:17" x14ac:dyDescent="0.3">
      <c r="A32" s="14">
        <v>32</v>
      </c>
      <c r="B32" s="60"/>
      <c r="C32" s="29" t="s">
        <v>207</v>
      </c>
      <c r="D32" s="68">
        <v>0</v>
      </c>
    </row>
    <row r="33" spans="1:18" x14ac:dyDescent="0.3">
      <c r="A33" s="14">
        <v>33</v>
      </c>
      <c r="B33" s="60"/>
      <c r="C33" s="29" t="s">
        <v>212</v>
      </c>
      <c r="D33" s="68">
        <v>0</v>
      </c>
    </row>
    <row r="34" spans="1:18" x14ac:dyDescent="0.3">
      <c r="A34" s="14">
        <v>34</v>
      </c>
      <c r="B34" s="28" t="s">
        <v>92</v>
      </c>
      <c r="C34" s="28" t="s">
        <v>213</v>
      </c>
      <c r="D34" s="67">
        <v>0</v>
      </c>
    </row>
    <row r="35" spans="1:18" x14ac:dyDescent="0.3">
      <c r="A35" s="14">
        <v>35</v>
      </c>
      <c r="B35" s="60"/>
      <c r="C35" s="29" t="s">
        <v>207</v>
      </c>
      <c r="D35" s="68">
        <v>0</v>
      </c>
      <c r="L35" s="34"/>
    </row>
    <row r="36" spans="1:18" x14ac:dyDescent="0.3">
      <c r="A36" s="14">
        <v>36</v>
      </c>
      <c r="B36" s="60"/>
      <c r="C36" s="29" t="s">
        <v>214</v>
      </c>
      <c r="D36" s="68">
        <v>0</v>
      </c>
      <c r="L36" s="34"/>
    </row>
    <row r="37" spans="1:18" ht="28.8" x14ac:dyDescent="0.3">
      <c r="A37" s="14">
        <v>37</v>
      </c>
      <c r="B37" s="28" t="s">
        <v>92</v>
      </c>
      <c r="C37" s="28" t="s">
        <v>215</v>
      </c>
      <c r="D37" s="67">
        <v>0</v>
      </c>
      <c r="M37" s="34"/>
    </row>
    <row r="38" spans="1:18" x14ac:dyDescent="0.3">
      <c r="A38" s="14">
        <v>38</v>
      </c>
      <c r="B38" s="60"/>
      <c r="C38" s="29" t="s">
        <v>207</v>
      </c>
      <c r="D38" s="68">
        <v>0</v>
      </c>
      <c r="M38" s="34"/>
    </row>
    <row r="39" spans="1:18" ht="28.8" x14ac:dyDescent="0.3">
      <c r="A39" s="14">
        <v>39</v>
      </c>
      <c r="B39" s="60"/>
      <c r="C39" s="29" t="s">
        <v>216</v>
      </c>
      <c r="D39" s="68">
        <v>0</v>
      </c>
    </row>
    <row r="40" spans="1:18" ht="28.8" x14ac:dyDescent="0.3">
      <c r="A40" s="14">
        <v>40</v>
      </c>
      <c r="B40" s="28" t="s">
        <v>92</v>
      </c>
      <c r="C40" s="28" t="s">
        <v>217</v>
      </c>
      <c r="D40" s="67">
        <v>0</v>
      </c>
    </row>
    <row r="41" spans="1:18" x14ac:dyDescent="0.3">
      <c r="A41" s="14">
        <v>41</v>
      </c>
      <c r="B41" s="60"/>
      <c r="C41" s="29" t="s">
        <v>207</v>
      </c>
      <c r="D41" s="68">
        <v>0</v>
      </c>
      <c r="N41" s="34"/>
    </row>
    <row r="42" spans="1:18" ht="28.8" x14ac:dyDescent="0.3">
      <c r="A42" s="14">
        <v>42</v>
      </c>
      <c r="B42" s="60"/>
      <c r="C42" s="29" t="s">
        <v>218</v>
      </c>
      <c r="D42" s="68">
        <v>0</v>
      </c>
      <c r="N42" s="34"/>
    </row>
    <row r="43" spans="1:18" x14ac:dyDescent="0.3">
      <c r="A43" s="14">
        <v>43</v>
      </c>
      <c r="B43" s="28" t="s">
        <v>92</v>
      </c>
      <c r="C43" s="28" t="s">
        <v>219</v>
      </c>
      <c r="D43" s="67">
        <v>0</v>
      </c>
    </row>
    <row r="44" spans="1:18" x14ac:dyDescent="0.3">
      <c r="A44" s="14">
        <v>44</v>
      </c>
      <c r="B44" s="60"/>
      <c r="C44" s="29" t="s">
        <v>207</v>
      </c>
      <c r="D44" s="68">
        <v>0</v>
      </c>
    </row>
    <row r="45" spans="1:18" x14ac:dyDescent="0.3">
      <c r="A45" s="14">
        <v>45</v>
      </c>
      <c r="B45" s="60"/>
      <c r="C45" s="29" t="s">
        <v>220</v>
      </c>
      <c r="D45" s="68">
        <v>0</v>
      </c>
    </row>
    <row r="46" spans="1:18" s="84" customFormat="1" x14ac:dyDescent="0.3">
      <c r="A46" s="80">
        <v>46</v>
      </c>
      <c r="B46" s="81"/>
      <c r="C46" s="86" t="s">
        <v>159</v>
      </c>
      <c r="D46" s="83"/>
      <c r="E46" s="87">
        <f>+E2+E24</f>
        <v>0</v>
      </c>
      <c r="F46" s="87">
        <f t="shared" ref="F46:R46" si="1">+F2+F24</f>
        <v>16779</v>
      </c>
      <c r="G46" s="87">
        <f t="shared" si="1"/>
        <v>16779</v>
      </c>
      <c r="H46" s="87">
        <f t="shared" si="1"/>
        <v>45491</v>
      </c>
      <c r="I46" s="87">
        <f t="shared" si="1"/>
        <v>36825</v>
      </c>
      <c r="J46" s="87">
        <f t="shared" si="1"/>
        <v>0</v>
      </c>
      <c r="K46" s="87">
        <f t="shared" si="1"/>
        <v>0</v>
      </c>
      <c r="L46" s="87">
        <f t="shared" si="1"/>
        <v>0</v>
      </c>
      <c r="M46" s="87">
        <f t="shared" si="1"/>
        <v>0</v>
      </c>
      <c r="N46" s="87">
        <f t="shared" si="1"/>
        <v>0</v>
      </c>
      <c r="O46" s="87">
        <f t="shared" si="1"/>
        <v>0</v>
      </c>
      <c r="P46" s="87">
        <f t="shared" si="1"/>
        <v>0</v>
      </c>
      <c r="Q46" s="87">
        <f t="shared" si="1"/>
        <v>0</v>
      </c>
      <c r="R46" s="87">
        <f t="shared" si="1"/>
        <v>0</v>
      </c>
    </row>
    <row r="47" spans="1:18" x14ac:dyDescent="0.3">
      <c r="A47" s="14">
        <v>47</v>
      </c>
    </row>
    <row r="48" spans="1:18" x14ac:dyDescent="0.3">
      <c r="A48" s="14">
        <v>48</v>
      </c>
      <c r="C48" s="29" t="s">
        <v>208</v>
      </c>
      <c r="D48" s="68">
        <v>0</v>
      </c>
      <c r="E48">
        <f>+E27+E5</f>
        <v>0</v>
      </c>
      <c r="F48">
        <f>+F26+F4</f>
        <v>13382</v>
      </c>
      <c r="G48">
        <f>+G26+G4</f>
        <v>13382</v>
      </c>
      <c r="H48">
        <f>+H26+H4</f>
        <v>15335</v>
      </c>
      <c r="I48">
        <f>+I26+I4</f>
        <v>8400</v>
      </c>
      <c r="J48">
        <f t="shared" ref="J48:R48" si="2">+J27+J5</f>
        <v>0</v>
      </c>
      <c r="K48">
        <f t="shared" si="2"/>
        <v>0</v>
      </c>
      <c r="L48">
        <f t="shared" si="2"/>
        <v>0</v>
      </c>
      <c r="M48">
        <f t="shared" si="2"/>
        <v>0</v>
      </c>
      <c r="N48">
        <f t="shared" si="2"/>
        <v>0</v>
      </c>
      <c r="O48">
        <f t="shared" si="2"/>
        <v>0</v>
      </c>
      <c r="P48">
        <f t="shared" si="2"/>
        <v>0</v>
      </c>
      <c r="Q48">
        <f t="shared" si="2"/>
        <v>0</v>
      </c>
      <c r="R48">
        <f t="shared" si="2"/>
        <v>0</v>
      </c>
    </row>
    <row r="49" spans="1:18" x14ac:dyDescent="0.3">
      <c r="A49" s="14">
        <v>49</v>
      </c>
      <c r="C49" s="29" t="s">
        <v>208</v>
      </c>
      <c r="D49">
        <v>500</v>
      </c>
      <c r="E49">
        <f>+E8+E30</f>
        <v>0</v>
      </c>
      <c r="F49">
        <f>+F7+F29</f>
        <v>0</v>
      </c>
      <c r="G49">
        <f>+G7+G29</f>
        <v>0</v>
      </c>
      <c r="H49">
        <f>+H7+H29</f>
        <v>9000</v>
      </c>
      <c r="I49">
        <f>+I7+I29</f>
        <v>9000</v>
      </c>
      <c r="J49">
        <f t="shared" ref="J49:R49" si="3">+J8+J30</f>
        <v>0</v>
      </c>
      <c r="K49">
        <f t="shared" si="3"/>
        <v>0</v>
      </c>
      <c r="L49">
        <f t="shared" si="3"/>
        <v>0</v>
      </c>
      <c r="M49">
        <f t="shared" si="3"/>
        <v>0</v>
      </c>
      <c r="N49">
        <f t="shared" si="3"/>
        <v>0</v>
      </c>
      <c r="O49">
        <f t="shared" si="3"/>
        <v>0</v>
      </c>
      <c r="P49">
        <f t="shared" si="3"/>
        <v>0</v>
      </c>
      <c r="Q49">
        <f t="shared" si="3"/>
        <v>0</v>
      </c>
      <c r="R49">
        <f t="shared" si="3"/>
        <v>0</v>
      </c>
    </row>
    <row r="50" spans="1:18" x14ac:dyDescent="0.3">
      <c r="A50" s="14">
        <v>50</v>
      </c>
      <c r="C50" s="29" t="s">
        <v>212</v>
      </c>
      <c r="D50">
        <v>700</v>
      </c>
      <c r="E50">
        <f>+E11+E33</f>
        <v>0</v>
      </c>
      <c r="F50">
        <f>+F10+F32</f>
        <v>0</v>
      </c>
      <c r="G50">
        <f>+G10+G32</f>
        <v>0</v>
      </c>
      <c r="H50">
        <f>+H10+H32</f>
        <v>0</v>
      </c>
      <c r="I50">
        <f>+I10+I32</f>
        <v>0</v>
      </c>
      <c r="J50">
        <f t="shared" ref="J50:R50" si="4">+J11+J33</f>
        <v>0</v>
      </c>
      <c r="K50">
        <f t="shared" si="4"/>
        <v>0</v>
      </c>
      <c r="L50">
        <f t="shared" si="4"/>
        <v>0</v>
      </c>
      <c r="M50">
        <f t="shared" si="4"/>
        <v>0</v>
      </c>
      <c r="N50">
        <f t="shared" si="4"/>
        <v>0</v>
      </c>
      <c r="O50">
        <f t="shared" si="4"/>
        <v>0</v>
      </c>
      <c r="P50">
        <f t="shared" si="4"/>
        <v>0</v>
      </c>
      <c r="Q50">
        <f t="shared" si="4"/>
        <v>0</v>
      </c>
      <c r="R50">
        <f t="shared" si="4"/>
        <v>0</v>
      </c>
    </row>
    <row r="51" spans="1:18" x14ac:dyDescent="0.3">
      <c r="A51" s="14">
        <v>51</v>
      </c>
      <c r="C51" s="29" t="s">
        <v>214</v>
      </c>
      <c r="D51">
        <v>7000</v>
      </c>
      <c r="E51">
        <f>+E14+E36</f>
        <v>0</v>
      </c>
      <c r="F51">
        <f>+F13+F35</f>
        <v>0</v>
      </c>
      <c r="G51">
        <f>+G13+G35</f>
        <v>0</v>
      </c>
      <c r="H51">
        <f>+H13+H35</f>
        <v>0</v>
      </c>
      <c r="I51">
        <f>+I13+I35</f>
        <v>0</v>
      </c>
      <c r="J51">
        <f t="shared" ref="J51:R51" si="5">+J14+J36</f>
        <v>0</v>
      </c>
      <c r="K51">
        <f t="shared" si="5"/>
        <v>0</v>
      </c>
      <c r="L51">
        <f t="shared" si="5"/>
        <v>0</v>
      </c>
      <c r="M51">
        <f t="shared" si="5"/>
        <v>0</v>
      </c>
      <c r="N51">
        <f t="shared" si="5"/>
        <v>0</v>
      </c>
      <c r="O51">
        <f t="shared" si="5"/>
        <v>0</v>
      </c>
      <c r="P51">
        <f t="shared" si="5"/>
        <v>0</v>
      </c>
      <c r="Q51">
        <f t="shared" si="5"/>
        <v>0</v>
      </c>
      <c r="R51">
        <f t="shared" si="5"/>
        <v>0</v>
      </c>
    </row>
    <row r="52" spans="1:18" ht="28.8" x14ac:dyDescent="0.3">
      <c r="A52" s="14">
        <v>52</v>
      </c>
      <c r="C52" s="29" t="s">
        <v>216</v>
      </c>
      <c r="D52">
        <v>2</v>
      </c>
      <c r="E52">
        <f>+E39+E17</f>
        <v>0</v>
      </c>
      <c r="F52">
        <f>+F38+F16</f>
        <v>0</v>
      </c>
      <c r="G52">
        <f>+G38+G16</f>
        <v>0</v>
      </c>
      <c r="H52">
        <f>+H38+H16</f>
        <v>0</v>
      </c>
      <c r="I52">
        <f>+I38+I16</f>
        <v>0</v>
      </c>
      <c r="J52">
        <f t="shared" ref="J52:R52" si="6">+J39+J17</f>
        <v>0</v>
      </c>
      <c r="K52">
        <f t="shared" si="6"/>
        <v>0</v>
      </c>
      <c r="L52">
        <f t="shared" si="6"/>
        <v>0</v>
      </c>
      <c r="M52">
        <f t="shared" si="6"/>
        <v>0</v>
      </c>
      <c r="N52">
        <f t="shared" si="6"/>
        <v>0</v>
      </c>
      <c r="O52">
        <f t="shared" si="6"/>
        <v>0</v>
      </c>
      <c r="P52">
        <f t="shared" si="6"/>
        <v>0</v>
      </c>
      <c r="Q52">
        <f t="shared" si="6"/>
        <v>0</v>
      </c>
      <c r="R52">
        <f t="shared" si="6"/>
        <v>0</v>
      </c>
    </row>
    <row r="53" spans="1:18" ht="28.8" x14ac:dyDescent="0.3">
      <c r="A53" s="14">
        <v>53</v>
      </c>
      <c r="C53" s="29" t="s">
        <v>218</v>
      </c>
      <c r="D53">
        <v>2400</v>
      </c>
      <c r="E53">
        <f>+E42+E20</f>
        <v>0</v>
      </c>
      <c r="F53">
        <f>+F41+F19</f>
        <v>0</v>
      </c>
      <c r="G53">
        <f>+G41+G19</f>
        <v>0</v>
      </c>
      <c r="H53">
        <f>+H41+H19</f>
        <v>0</v>
      </c>
      <c r="I53">
        <f>+I41+I19</f>
        <v>0</v>
      </c>
      <c r="J53">
        <f t="shared" ref="J53:R53" si="7">+J42+J20</f>
        <v>0</v>
      </c>
      <c r="K53">
        <f t="shared" si="7"/>
        <v>0</v>
      </c>
      <c r="L53">
        <f t="shared" si="7"/>
        <v>0</v>
      </c>
      <c r="M53">
        <f t="shared" si="7"/>
        <v>0</v>
      </c>
      <c r="N53">
        <f t="shared" si="7"/>
        <v>0</v>
      </c>
      <c r="O53">
        <f t="shared" si="7"/>
        <v>0</v>
      </c>
      <c r="P53">
        <f t="shared" si="7"/>
        <v>0</v>
      </c>
      <c r="Q53">
        <f t="shared" si="7"/>
        <v>0</v>
      </c>
      <c r="R53">
        <f t="shared" si="7"/>
        <v>0</v>
      </c>
    </row>
    <row r="54" spans="1:18" x14ac:dyDescent="0.3">
      <c r="A54" s="14">
        <v>54</v>
      </c>
      <c r="C54" s="29" t="s">
        <v>220</v>
      </c>
      <c r="D54">
        <v>2</v>
      </c>
      <c r="E54">
        <f>+E45+E23</f>
        <v>0</v>
      </c>
      <c r="F54">
        <f>+F44+F22</f>
        <v>0</v>
      </c>
      <c r="G54">
        <f>+G44+G22</f>
        <v>0</v>
      </c>
      <c r="H54">
        <f>+H44+H22</f>
        <v>0</v>
      </c>
      <c r="I54">
        <f>+I44+I22</f>
        <v>0</v>
      </c>
      <c r="J54">
        <f t="shared" ref="J54:R54" si="8">+J45+J23</f>
        <v>0</v>
      </c>
      <c r="K54">
        <f t="shared" si="8"/>
        <v>0</v>
      </c>
      <c r="L54">
        <f t="shared" si="8"/>
        <v>0</v>
      </c>
      <c r="M54">
        <f t="shared" si="8"/>
        <v>0</v>
      </c>
      <c r="N54">
        <f t="shared" si="8"/>
        <v>0</v>
      </c>
      <c r="O54">
        <f t="shared" si="8"/>
        <v>0</v>
      </c>
      <c r="P54">
        <f t="shared" si="8"/>
        <v>0</v>
      </c>
      <c r="Q54">
        <f t="shared" si="8"/>
        <v>0</v>
      </c>
      <c r="R54">
        <f t="shared" si="8"/>
        <v>0</v>
      </c>
    </row>
  </sheetData>
  <autoFilter ref="B1:R45" xr:uid="{5BD810C2-756E-41E5-8300-F11C02EBE5D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69345-F63C-49F7-ABEA-F89A085C9057}">
  <dimension ref="A1:R53"/>
  <sheetViews>
    <sheetView workbookViewId="0">
      <pane xSplit="4" ySplit="1" topLeftCell="E2" activePane="bottomRight" state="frozen"/>
      <selection pane="topRight" activeCell="D1" sqref="D1"/>
      <selection pane="bottomLeft" activeCell="A2" sqref="A2"/>
      <selection pane="bottomRight" activeCell="E15" sqref="E15"/>
    </sheetView>
  </sheetViews>
  <sheetFormatPr defaultRowHeight="17.399999999999999" x14ac:dyDescent="0.3"/>
  <cols>
    <col min="1" max="1" width="9.23046875" style="14"/>
    <col min="3" max="3" width="22.53515625" customWidth="1"/>
    <col min="5" max="18" width="10.4609375" customWidth="1"/>
  </cols>
  <sheetData>
    <row r="1" spans="1:18" x14ac:dyDescent="0.3">
      <c r="A1" s="14">
        <v>1</v>
      </c>
      <c r="B1" s="27" t="s">
        <v>122</v>
      </c>
      <c r="C1" s="27" t="s">
        <v>88</v>
      </c>
      <c r="D1" s="27" t="s">
        <v>226</v>
      </c>
      <c r="E1" s="30">
        <v>45591</v>
      </c>
      <c r="F1" s="30">
        <f>+E1+7</f>
        <v>45598</v>
      </c>
      <c r="G1" s="30">
        <f t="shared" ref="G1:R1" si="0">+F1+7</f>
        <v>45605</v>
      </c>
      <c r="H1" s="30">
        <f t="shared" si="0"/>
        <v>45612</v>
      </c>
      <c r="I1" s="30">
        <f t="shared" si="0"/>
        <v>45619</v>
      </c>
      <c r="J1" s="30">
        <f t="shared" si="0"/>
        <v>45626</v>
      </c>
      <c r="K1" s="30">
        <f t="shared" si="0"/>
        <v>45633</v>
      </c>
      <c r="L1" s="30">
        <f t="shared" si="0"/>
        <v>45640</v>
      </c>
      <c r="M1" s="30">
        <f t="shared" si="0"/>
        <v>45647</v>
      </c>
      <c r="N1" s="30">
        <f t="shared" si="0"/>
        <v>45654</v>
      </c>
      <c r="O1" s="30">
        <f t="shared" si="0"/>
        <v>45661</v>
      </c>
      <c r="P1" s="30">
        <f t="shared" si="0"/>
        <v>45668</v>
      </c>
      <c r="Q1" s="30">
        <f t="shared" si="0"/>
        <v>45675</v>
      </c>
      <c r="R1" s="30">
        <f t="shared" si="0"/>
        <v>45682</v>
      </c>
    </row>
    <row r="2" spans="1:18" x14ac:dyDescent="0.3">
      <c r="A2" s="14">
        <v>2</v>
      </c>
      <c r="B2" s="36" t="s">
        <v>99</v>
      </c>
      <c r="C2" s="36" t="s">
        <v>123</v>
      </c>
      <c r="D2" s="66">
        <v>322050</v>
      </c>
      <c r="F2" s="64">
        <v>16779</v>
      </c>
      <c r="G2" s="64">
        <v>16779</v>
      </c>
      <c r="H2" s="64">
        <v>33691</v>
      </c>
      <c r="I2" s="64">
        <v>46375</v>
      </c>
      <c r="J2" s="64">
        <v>46375</v>
      </c>
      <c r="K2" s="64">
        <v>22643</v>
      </c>
      <c r="L2" s="64">
        <v>16257</v>
      </c>
      <c r="M2" s="64">
        <v>45000</v>
      </c>
      <c r="N2" s="64">
        <v>60550</v>
      </c>
      <c r="O2" s="64">
        <v>15850</v>
      </c>
      <c r="P2" s="35">
        <v>1750</v>
      </c>
    </row>
    <row r="3" spans="1:18" x14ac:dyDescent="0.3">
      <c r="A3" s="14">
        <v>3</v>
      </c>
      <c r="B3" s="28" t="s">
        <v>99</v>
      </c>
      <c r="C3" s="28" t="s">
        <v>206</v>
      </c>
      <c r="D3" s="67">
        <v>40750</v>
      </c>
      <c r="F3" s="64">
        <v>16779</v>
      </c>
      <c r="G3" s="64">
        <v>16779</v>
      </c>
      <c r="H3" s="64">
        <v>7191</v>
      </c>
    </row>
    <row r="4" spans="1:18" x14ac:dyDescent="0.3">
      <c r="A4" s="14">
        <v>4</v>
      </c>
      <c r="B4" s="60"/>
      <c r="C4" s="29" t="s">
        <v>207</v>
      </c>
      <c r="D4" s="68">
        <v>32500</v>
      </c>
      <c r="F4" s="64">
        <v>13382</v>
      </c>
      <c r="G4" s="64">
        <v>13382</v>
      </c>
      <c r="H4" s="64">
        <v>5735</v>
      </c>
    </row>
    <row r="5" spans="1:18" x14ac:dyDescent="0.3">
      <c r="A5" s="14">
        <v>5</v>
      </c>
      <c r="B5" s="60"/>
      <c r="C5" s="29" t="s">
        <v>208</v>
      </c>
      <c r="D5" s="68">
        <v>8250</v>
      </c>
      <c r="F5" s="64">
        <v>3397</v>
      </c>
      <c r="G5" s="64">
        <v>3397</v>
      </c>
      <c r="H5" s="64">
        <v>1456</v>
      </c>
    </row>
    <row r="6" spans="1:18" x14ac:dyDescent="0.3">
      <c r="A6" s="14">
        <v>6</v>
      </c>
      <c r="B6" s="28" t="s">
        <v>99</v>
      </c>
      <c r="C6" s="28" t="s">
        <v>209</v>
      </c>
      <c r="D6" s="67">
        <v>132500</v>
      </c>
      <c r="H6" s="64">
        <v>26500</v>
      </c>
      <c r="I6" s="64">
        <v>46375</v>
      </c>
      <c r="J6" s="64">
        <v>46375</v>
      </c>
      <c r="K6" s="64">
        <v>13250</v>
      </c>
    </row>
    <row r="7" spans="1:18" x14ac:dyDescent="0.3">
      <c r="A7" s="14">
        <v>7</v>
      </c>
      <c r="B7" s="60"/>
      <c r="C7" s="29" t="s">
        <v>207</v>
      </c>
      <c r="D7" s="68">
        <v>45000</v>
      </c>
      <c r="H7" s="64">
        <v>9000</v>
      </c>
      <c r="I7" s="64">
        <v>15750</v>
      </c>
      <c r="J7" s="64">
        <v>15750</v>
      </c>
      <c r="K7" s="64">
        <v>4500</v>
      </c>
    </row>
    <row r="8" spans="1:18" x14ac:dyDescent="0.3">
      <c r="A8" s="14">
        <v>8</v>
      </c>
      <c r="B8" s="60"/>
      <c r="C8" s="29" t="s">
        <v>210</v>
      </c>
      <c r="D8" s="68">
        <v>87500</v>
      </c>
      <c r="H8" s="64">
        <v>17500</v>
      </c>
      <c r="I8" s="64">
        <v>30625</v>
      </c>
      <c r="J8" s="64">
        <v>30625</v>
      </c>
      <c r="K8" s="64">
        <v>8750</v>
      </c>
    </row>
    <row r="9" spans="1:18" x14ac:dyDescent="0.3">
      <c r="A9" s="14">
        <v>9</v>
      </c>
      <c r="B9" s="28" t="s">
        <v>99</v>
      </c>
      <c r="C9" s="28" t="s">
        <v>211</v>
      </c>
      <c r="D9" s="67">
        <v>13150</v>
      </c>
      <c r="K9" s="64">
        <v>9393</v>
      </c>
      <c r="L9" s="64">
        <v>3757</v>
      </c>
    </row>
    <row r="10" spans="1:18" x14ac:dyDescent="0.3">
      <c r="A10" s="14">
        <v>10</v>
      </c>
      <c r="B10" s="60"/>
      <c r="C10" s="29" t="s">
        <v>207</v>
      </c>
      <c r="D10" s="68">
        <v>10000</v>
      </c>
      <c r="K10" s="64">
        <v>7143</v>
      </c>
      <c r="L10" s="64">
        <v>2857</v>
      </c>
    </row>
    <row r="11" spans="1:18" x14ac:dyDescent="0.3">
      <c r="A11" s="14">
        <v>11</v>
      </c>
      <c r="B11" s="60"/>
      <c r="C11" s="29" t="s">
        <v>212</v>
      </c>
      <c r="D11" s="68">
        <v>3150</v>
      </c>
      <c r="K11" s="64">
        <v>2250</v>
      </c>
      <c r="L11" s="64">
        <v>900</v>
      </c>
    </row>
    <row r="12" spans="1:18" x14ac:dyDescent="0.3">
      <c r="A12" s="14">
        <v>12</v>
      </c>
      <c r="B12" s="28" t="s">
        <v>99</v>
      </c>
      <c r="C12" s="28" t="s">
        <v>213</v>
      </c>
      <c r="D12" s="67">
        <v>25000</v>
      </c>
      <c r="L12" s="64">
        <v>12500</v>
      </c>
      <c r="M12" s="64">
        <v>12500</v>
      </c>
    </row>
    <row r="13" spans="1:18" x14ac:dyDescent="0.3">
      <c r="A13" s="14">
        <v>13</v>
      </c>
      <c r="B13" s="60"/>
      <c r="C13" s="29" t="s">
        <v>207</v>
      </c>
      <c r="D13" s="68">
        <v>7500</v>
      </c>
      <c r="L13" s="64">
        <v>3750</v>
      </c>
      <c r="M13" s="64">
        <v>3750</v>
      </c>
      <c r="O13" s="34"/>
    </row>
    <row r="14" spans="1:18" x14ac:dyDescent="0.3">
      <c r="A14" s="14">
        <v>14</v>
      </c>
      <c r="B14" s="60"/>
      <c r="C14" s="29" t="s">
        <v>214</v>
      </c>
      <c r="D14" s="68">
        <v>17500</v>
      </c>
      <c r="L14" s="64">
        <v>8750</v>
      </c>
      <c r="M14" s="64">
        <v>8750</v>
      </c>
      <c r="O14" s="34"/>
    </row>
    <row r="15" spans="1:18" ht="28.8" x14ac:dyDescent="0.3">
      <c r="A15" s="14">
        <v>15</v>
      </c>
      <c r="B15" s="28" t="s">
        <v>99</v>
      </c>
      <c r="C15" s="28" t="s">
        <v>215</v>
      </c>
      <c r="D15" s="67">
        <v>81250</v>
      </c>
      <c r="M15" s="64">
        <v>32500</v>
      </c>
      <c r="N15" s="64">
        <v>48750</v>
      </c>
      <c r="P15" s="34"/>
    </row>
    <row r="16" spans="1:18" x14ac:dyDescent="0.3">
      <c r="A16" s="14">
        <v>16</v>
      </c>
      <c r="B16" s="60"/>
      <c r="C16" s="29" t="s">
        <v>207</v>
      </c>
      <c r="D16" s="68">
        <v>31250</v>
      </c>
      <c r="M16" s="64">
        <v>12500</v>
      </c>
      <c r="N16" s="64">
        <v>18750</v>
      </c>
      <c r="P16" s="34"/>
    </row>
    <row r="17" spans="1:18" ht="28.8" x14ac:dyDescent="0.3">
      <c r="A17" s="14">
        <v>17</v>
      </c>
      <c r="B17" s="60"/>
      <c r="C17" s="29" t="s">
        <v>216</v>
      </c>
      <c r="D17" s="68">
        <v>50000</v>
      </c>
      <c r="M17" s="64">
        <v>20000</v>
      </c>
      <c r="N17" s="64">
        <v>30000</v>
      </c>
    </row>
    <row r="18" spans="1:18" ht="28.8" x14ac:dyDescent="0.3">
      <c r="A18" s="14">
        <v>18</v>
      </c>
      <c r="B18" s="28" t="s">
        <v>99</v>
      </c>
      <c r="C18" s="28" t="s">
        <v>217</v>
      </c>
      <c r="D18" s="67">
        <v>20650</v>
      </c>
      <c r="N18" s="64">
        <v>11800</v>
      </c>
      <c r="O18" s="64">
        <v>8850</v>
      </c>
    </row>
    <row r="19" spans="1:18" x14ac:dyDescent="0.3">
      <c r="A19" s="14">
        <v>19</v>
      </c>
      <c r="B19" s="60"/>
      <c r="C19" s="29" t="s">
        <v>207</v>
      </c>
      <c r="D19" s="68">
        <v>6250</v>
      </c>
      <c r="N19" s="64">
        <v>3571</v>
      </c>
      <c r="O19" s="64">
        <v>2679</v>
      </c>
      <c r="Q19" s="35"/>
    </row>
    <row r="20" spans="1:18" ht="28.8" x14ac:dyDescent="0.3">
      <c r="A20" s="14">
        <v>20</v>
      </c>
      <c r="B20" s="60"/>
      <c r="C20" s="29" t="s">
        <v>218</v>
      </c>
      <c r="D20" s="68">
        <v>14400</v>
      </c>
      <c r="N20" s="64">
        <v>8229</v>
      </c>
      <c r="O20" s="64">
        <v>6171</v>
      </c>
      <c r="Q20" s="35"/>
    </row>
    <row r="21" spans="1:18" x14ac:dyDescent="0.3">
      <c r="A21" s="14">
        <v>21</v>
      </c>
      <c r="B21" s="28" t="s">
        <v>99</v>
      </c>
      <c r="C21" s="28" t="s">
        <v>219</v>
      </c>
      <c r="D21" s="67">
        <v>8750</v>
      </c>
      <c r="O21" s="64">
        <v>7000</v>
      </c>
      <c r="P21" s="64">
        <v>1750</v>
      </c>
    </row>
    <row r="22" spans="1:18" x14ac:dyDescent="0.3">
      <c r="A22" s="14">
        <v>22</v>
      </c>
      <c r="B22" s="60"/>
      <c r="C22" s="29" t="s">
        <v>207</v>
      </c>
      <c r="D22" s="68">
        <v>6250</v>
      </c>
      <c r="O22" s="64">
        <v>5000</v>
      </c>
      <c r="P22" s="64">
        <v>1250</v>
      </c>
    </row>
    <row r="23" spans="1:18" x14ac:dyDescent="0.3">
      <c r="A23" s="14">
        <v>23</v>
      </c>
      <c r="B23" s="60"/>
      <c r="C23" s="29" t="s">
        <v>220</v>
      </c>
      <c r="D23" s="68">
        <v>2500</v>
      </c>
      <c r="O23" s="64">
        <v>2000</v>
      </c>
      <c r="P23" s="64">
        <v>500</v>
      </c>
    </row>
    <row r="24" spans="1:18" x14ac:dyDescent="0.3">
      <c r="A24" s="14">
        <v>24</v>
      </c>
      <c r="B24" s="36" t="s">
        <v>92</v>
      </c>
      <c r="C24" s="36" t="s">
        <v>124</v>
      </c>
      <c r="D24" s="66">
        <v>318050</v>
      </c>
      <c r="H24" s="64">
        <v>11800</v>
      </c>
      <c r="I24" s="64">
        <v>20650</v>
      </c>
      <c r="J24" s="64">
        <v>11800</v>
      </c>
      <c r="K24" s="64">
        <v>31250</v>
      </c>
      <c r="L24" s="64">
        <v>43750</v>
      </c>
      <c r="M24" s="34">
        <v>43750</v>
      </c>
      <c r="N24" s="64">
        <v>17521</v>
      </c>
      <c r="O24" s="64">
        <v>16879</v>
      </c>
      <c r="P24" s="64">
        <v>58750</v>
      </c>
      <c r="Q24" s="64">
        <v>47250</v>
      </c>
      <c r="R24" s="64">
        <v>14650</v>
      </c>
    </row>
    <row r="25" spans="1:18" x14ac:dyDescent="0.3">
      <c r="A25" s="14">
        <v>25</v>
      </c>
      <c r="B25" s="28" t="s">
        <v>92</v>
      </c>
      <c r="C25" s="28" t="s">
        <v>206</v>
      </c>
      <c r="D25" s="67">
        <v>44250</v>
      </c>
      <c r="H25" s="64">
        <v>11800</v>
      </c>
      <c r="I25" s="64">
        <v>20650</v>
      </c>
      <c r="J25" s="64">
        <v>11800</v>
      </c>
    </row>
    <row r="26" spans="1:18" x14ac:dyDescent="0.3">
      <c r="A26" s="14">
        <v>26</v>
      </c>
      <c r="B26" s="60"/>
      <c r="C26" s="29" t="s">
        <v>207</v>
      </c>
      <c r="D26" s="68">
        <v>36000</v>
      </c>
      <c r="H26" s="64">
        <v>9600</v>
      </c>
      <c r="I26" s="64">
        <v>16800</v>
      </c>
      <c r="J26" s="64">
        <v>9600</v>
      </c>
    </row>
    <row r="27" spans="1:18" x14ac:dyDescent="0.3">
      <c r="A27" s="14">
        <v>27</v>
      </c>
      <c r="B27" s="60"/>
      <c r="C27" s="29" t="s">
        <v>208</v>
      </c>
      <c r="D27" s="68">
        <v>8250</v>
      </c>
      <c r="H27" s="64">
        <v>2200</v>
      </c>
      <c r="I27" s="64">
        <v>3850</v>
      </c>
      <c r="J27" s="64">
        <v>2200</v>
      </c>
    </row>
    <row r="28" spans="1:18" x14ac:dyDescent="0.3">
      <c r="A28" s="14">
        <v>28</v>
      </c>
      <c r="B28" s="28" t="s">
        <v>92</v>
      </c>
      <c r="C28" s="28" t="s">
        <v>209</v>
      </c>
      <c r="D28" s="67">
        <v>125000</v>
      </c>
      <c r="K28" s="64">
        <v>31250</v>
      </c>
      <c r="L28" s="64">
        <v>43750</v>
      </c>
      <c r="M28" s="64">
        <v>43750</v>
      </c>
      <c r="N28" s="64">
        <v>6250</v>
      </c>
    </row>
    <row r="29" spans="1:18" x14ac:dyDescent="0.3">
      <c r="A29" s="14">
        <v>29</v>
      </c>
      <c r="B29" s="60"/>
      <c r="C29" s="29" t="s">
        <v>207</v>
      </c>
      <c r="D29" s="68">
        <v>37500</v>
      </c>
      <c r="K29" s="64">
        <v>9375</v>
      </c>
      <c r="L29" s="64">
        <v>13125</v>
      </c>
      <c r="M29" s="64">
        <v>13125</v>
      </c>
      <c r="N29" s="64">
        <v>1875</v>
      </c>
    </row>
    <row r="30" spans="1:18" x14ac:dyDescent="0.3">
      <c r="A30" s="14">
        <v>30</v>
      </c>
      <c r="B30" s="60"/>
      <c r="C30" s="29" t="s">
        <v>210</v>
      </c>
      <c r="D30" s="68">
        <v>87500</v>
      </c>
      <c r="K30" s="64">
        <v>21875</v>
      </c>
      <c r="L30" s="64">
        <v>30625</v>
      </c>
      <c r="M30" s="64">
        <v>30625</v>
      </c>
      <c r="N30" s="64">
        <v>4375</v>
      </c>
    </row>
    <row r="31" spans="1:18" x14ac:dyDescent="0.3">
      <c r="A31" s="14">
        <v>31</v>
      </c>
      <c r="B31" s="28" t="s">
        <v>92</v>
      </c>
      <c r="C31" s="28" t="s">
        <v>211</v>
      </c>
      <c r="D31" s="67">
        <v>13150</v>
      </c>
      <c r="N31" s="64">
        <v>11271</v>
      </c>
      <c r="O31" s="64">
        <v>1879</v>
      </c>
    </row>
    <row r="32" spans="1:18" x14ac:dyDescent="0.3">
      <c r="A32" s="14">
        <v>32</v>
      </c>
      <c r="B32" s="60"/>
      <c r="C32" s="29" t="s">
        <v>207</v>
      </c>
      <c r="D32" s="68">
        <v>10000</v>
      </c>
      <c r="N32" s="64">
        <v>8571</v>
      </c>
      <c r="O32" s="64">
        <v>1429</v>
      </c>
    </row>
    <row r="33" spans="1:18" x14ac:dyDescent="0.3">
      <c r="A33" s="14">
        <v>33</v>
      </c>
      <c r="B33" s="60"/>
      <c r="C33" s="29" t="s">
        <v>212</v>
      </c>
      <c r="D33" s="68">
        <v>3150</v>
      </c>
      <c r="N33" s="64">
        <v>2700</v>
      </c>
      <c r="O33" s="64">
        <v>450</v>
      </c>
    </row>
    <row r="34" spans="1:18" x14ac:dyDescent="0.3">
      <c r="A34" s="14">
        <v>34</v>
      </c>
      <c r="B34" s="28" t="s">
        <v>92</v>
      </c>
      <c r="C34" s="28" t="s">
        <v>213</v>
      </c>
      <c r="D34" s="67">
        <v>25000</v>
      </c>
      <c r="O34" s="64">
        <v>15000</v>
      </c>
      <c r="P34" s="64">
        <v>10000</v>
      </c>
    </row>
    <row r="35" spans="1:18" x14ac:dyDescent="0.3">
      <c r="A35" s="14">
        <v>35</v>
      </c>
      <c r="B35" s="60"/>
      <c r="C35" s="29" t="s">
        <v>207</v>
      </c>
      <c r="D35" s="68">
        <v>7500</v>
      </c>
      <c r="L35" s="34"/>
      <c r="O35" s="64">
        <v>4500</v>
      </c>
      <c r="P35" s="64">
        <v>3000</v>
      </c>
    </row>
    <row r="36" spans="1:18" x14ac:dyDescent="0.3">
      <c r="A36" s="14">
        <v>36</v>
      </c>
      <c r="B36" s="60"/>
      <c r="C36" s="29" t="s">
        <v>214</v>
      </c>
      <c r="D36" s="68">
        <v>17500</v>
      </c>
      <c r="L36" s="34"/>
      <c r="O36" s="64">
        <v>10500</v>
      </c>
      <c r="P36" s="64">
        <v>7000</v>
      </c>
    </row>
    <row r="37" spans="1:18" ht="28.8" x14ac:dyDescent="0.3">
      <c r="A37" s="14">
        <v>37</v>
      </c>
      <c r="B37" s="28" t="s">
        <v>92</v>
      </c>
      <c r="C37" s="28" t="s">
        <v>215</v>
      </c>
      <c r="D37" s="67">
        <v>81250</v>
      </c>
      <c r="M37" s="34"/>
      <c r="P37" s="64">
        <v>48750</v>
      </c>
      <c r="Q37" s="64">
        <v>32500</v>
      </c>
    </row>
    <row r="38" spans="1:18" x14ac:dyDescent="0.3">
      <c r="A38" s="14">
        <v>38</v>
      </c>
      <c r="B38" s="60"/>
      <c r="C38" s="29" t="s">
        <v>207</v>
      </c>
      <c r="D38" s="68">
        <v>31250</v>
      </c>
      <c r="M38" s="34"/>
      <c r="P38" s="64">
        <v>18750</v>
      </c>
      <c r="Q38" s="64">
        <v>12500</v>
      </c>
    </row>
    <row r="39" spans="1:18" ht="28.8" x14ac:dyDescent="0.3">
      <c r="A39" s="14">
        <v>39</v>
      </c>
      <c r="B39" s="60"/>
      <c r="C39" s="29" t="s">
        <v>216</v>
      </c>
      <c r="D39" s="68">
        <v>50000</v>
      </c>
      <c r="P39" s="64">
        <v>30000</v>
      </c>
      <c r="Q39" s="64">
        <v>20000</v>
      </c>
    </row>
    <row r="40" spans="1:18" ht="28.8" x14ac:dyDescent="0.3">
      <c r="A40" s="14">
        <v>40</v>
      </c>
      <c r="B40" s="28" t="s">
        <v>92</v>
      </c>
      <c r="C40" s="28" t="s">
        <v>217</v>
      </c>
      <c r="D40" s="67">
        <v>20650</v>
      </c>
      <c r="Q40" s="64">
        <v>14750</v>
      </c>
      <c r="R40" s="64">
        <v>5900</v>
      </c>
    </row>
    <row r="41" spans="1:18" x14ac:dyDescent="0.3">
      <c r="A41" s="14">
        <v>41</v>
      </c>
      <c r="B41" s="60"/>
      <c r="C41" s="29" t="s">
        <v>207</v>
      </c>
      <c r="D41" s="68">
        <v>6250</v>
      </c>
      <c r="N41" s="34"/>
      <c r="Q41" s="64">
        <v>4464</v>
      </c>
      <c r="R41" s="64">
        <v>1786</v>
      </c>
    </row>
    <row r="42" spans="1:18" ht="28.8" x14ac:dyDescent="0.3">
      <c r="A42" s="14">
        <v>42</v>
      </c>
      <c r="B42" s="60"/>
      <c r="C42" s="29" t="s">
        <v>218</v>
      </c>
      <c r="D42" s="68">
        <v>14400</v>
      </c>
      <c r="N42" s="34"/>
      <c r="Q42" s="64">
        <v>10286</v>
      </c>
      <c r="R42" s="64">
        <v>4114</v>
      </c>
    </row>
    <row r="43" spans="1:18" x14ac:dyDescent="0.3">
      <c r="A43" s="14">
        <v>43</v>
      </c>
      <c r="B43" s="28" t="s">
        <v>92</v>
      </c>
      <c r="C43" s="28" t="s">
        <v>219</v>
      </c>
      <c r="D43" s="67">
        <v>8750</v>
      </c>
      <c r="R43" s="64">
        <v>8750</v>
      </c>
    </row>
    <row r="44" spans="1:18" x14ac:dyDescent="0.3">
      <c r="A44" s="14">
        <v>44</v>
      </c>
      <c r="B44" s="60"/>
      <c r="C44" s="29" t="s">
        <v>207</v>
      </c>
      <c r="D44" s="68">
        <v>6250</v>
      </c>
      <c r="R44" s="64">
        <v>6250</v>
      </c>
    </row>
    <row r="45" spans="1:18" x14ac:dyDescent="0.3">
      <c r="A45" s="14">
        <v>45</v>
      </c>
      <c r="B45" s="60"/>
      <c r="C45" s="29" t="s">
        <v>220</v>
      </c>
      <c r="D45" s="68">
        <v>2500</v>
      </c>
      <c r="R45" s="64">
        <v>2500</v>
      </c>
    </row>
    <row r="46" spans="1:18" x14ac:dyDescent="0.3">
      <c r="A46" s="14">
        <v>46</v>
      </c>
    </row>
    <row r="47" spans="1:18" x14ac:dyDescent="0.3">
      <c r="A47" s="14">
        <v>47</v>
      </c>
      <c r="C47" s="29" t="s">
        <v>208</v>
      </c>
      <c r="D47">
        <v>300</v>
      </c>
      <c r="E47" s="65">
        <f>+E27+E5</f>
        <v>0</v>
      </c>
      <c r="F47" s="65">
        <f t="shared" ref="F47:R47" si="1">+F27+F5</f>
        <v>3397</v>
      </c>
      <c r="G47" s="65">
        <f t="shared" si="1"/>
        <v>3397</v>
      </c>
      <c r="H47" s="65">
        <f t="shared" si="1"/>
        <v>3656</v>
      </c>
      <c r="I47" s="65">
        <f t="shared" si="1"/>
        <v>3850</v>
      </c>
      <c r="J47" s="65">
        <f t="shared" si="1"/>
        <v>2200</v>
      </c>
      <c r="K47" s="65">
        <f t="shared" si="1"/>
        <v>0</v>
      </c>
      <c r="L47" s="65">
        <f t="shared" si="1"/>
        <v>0</v>
      </c>
      <c r="M47" s="65">
        <f t="shared" si="1"/>
        <v>0</v>
      </c>
      <c r="N47" s="65">
        <f t="shared" si="1"/>
        <v>0</v>
      </c>
      <c r="O47" s="65">
        <f t="shared" si="1"/>
        <v>0</v>
      </c>
      <c r="P47" s="65">
        <f t="shared" si="1"/>
        <v>0</v>
      </c>
      <c r="Q47" s="65">
        <f t="shared" si="1"/>
        <v>0</v>
      </c>
      <c r="R47" s="65">
        <f t="shared" si="1"/>
        <v>0</v>
      </c>
    </row>
    <row r="48" spans="1:18" x14ac:dyDescent="0.3">
      <c r="A48" s="14">
        <v>48</v>
      </c>
      <c r="C48" s="29" t="s">
        <v>208</v>
      </c>
      <c r="D48">
        <v>500</v>
      </c>
      <c r="E48" s="65">
        <f>+E8+E30</f>
        <v>0</v>
      </c>
      <c r="F48" s="65">
        <f t="shared" ref="F48:R48" si="2">+F8+F30</f>
        <v>0</v>
      </c>
      <c r="G48" s="65">
        <f t="shared" si="2"/>
        <v>0</v>
      </c>
      <c r="H48" s="65">
        <f t="shared" si="2"/>
        <v>17500</v>
      </c>
      <c r="I48" s="65">
        <f t="shared" si="2"/>
        <v>30625</v>
      </c>
      <c r="J48" s="65">
        <f t="shared" si="2"/>
        <v>30625</v>
      </c>
      <c r="K48" s="65">
        <f t="shared" si="2"/>
        <v>30625</v>
      </c>
      <c r="L48" s="65">
        <f t="shared" si="2"/>
        <v>30625</v>
      </c>
      <c r="M48" s="65">
        <f t="shared" si="2"/>
        <v>30625</v>
      </c>
      <c r="N48" s="65">
        <f t="shared" si="2"/>
        <v>4375</v>
      </c>
      <c r="O48" s="65">
        <f t="shared" si="2"/>
        <v>0</v>
      </c>
      <c r="P48" s="65">
        <f t="shared" si="2"/>
        <v>0</v>
      </c>
      <c r="Q48" s="65">
        <f t="shared" si="2"/>
        <v>0</v>
      </c>
      <c r="R48" s="65">
        <f t="shared" si="2"/>
        <v>0</v>
      </c>
    </row>
    <row r="49" spans="1:18" x14ac:dyDescent="0.3">
      <c r="A49" s="14">
        <v>49</v>
      </c>
      <c r="C49" s="29" t="s">
        <v>212</v>
      </c>
      <c r="D49">
        <v>700</v>
      </c>
      <c r="E49" s="65">
        <f>+E11+E33</f>
        <v>0</v>
      </c>
      <c r="F49" s="65">
        <f t="shared" ref="F49:R49" si="3">+F11+F33</f>
        <v>0</v>
      </c>
      <c r="G49" s="65">
        <f t="shared" si="3"/>
        <v>0</v>
      </c>
      <c r="H49" s="65">
        <f t="shared" si="3"/>
        <v>0</v>
      </c>
      <c r="I49" s="65">
        <f t="shared" si="3"/>
        <v>0</v>
      </c>
      <c r="J49" s="65">
        <f t="shared" si="3"/>
        <v>0</v>
      </c>
      <c r="K49" s="65">
        <f t="shared" si="3"/>
        <v>2250</v>
      </c>
      <c r="L49" s="65">
        <f t="shared" si="3"/>
        <v>900</v>
      </c>
      <c r="M49" s="65">
        <f t="shared" si="3"/>
        <v>0</v>
      </c>
      <c r="N49" s="65">
        <f t="shared" si="3"/>
        <v>2700</v>
      </c>
      <c r="O49" s="65">
        <f t="shared" si="3"/>
        <v>450</v>
      </c>
      <c r="P49" s="65">
        <f t="shared" si="3"/>
        <v>0</v>
      </c>
      <c r="Q49" s="65">
        <f t="shared" si="3"/>
        <v>0</v>
      </c>
      <c r="R49" s="65">
        <f t="shared" si="3"/>
        <v>0</v>
      </c>
    </row>
    <row r="50" spans="1:18" x14ac:dyDescent="0.3">
      <c r="A50" s="14">
        <v>50</v>
      </c>
      <c r="C50" s="29" t="s">
        <v>214</v>
      </c>
      <c r="D50">
        <v>7000</v>
      </c>
      <c r="E50" s="65">
        <f>+E14+E36</f>
        <v>0</v>
      </c>
      <c r="F50" s="65">
        <f t="shared" ref="F50:R50" si="4">+F14+F36</f>
        <v>0</v>
      </c>
      <c r="G50" s="65">
        <f t="shared" si="4"/>
        <v>0</v>
      </c>
      <c r="H50" s="65">
        <f t="shared" si="4"/>
        <v>0</v>
      </c>
      <c r="I50" s="65">
        <f t="shared" si="4"/>
        <v>0</v>
      </c>
      <c r="J50" s="65">
        <f t="shared" si="4"/>
        <v>0</v>
      </c>
      <c r="K50" s="65">
        <f t="shared" si="4"/>
        <v>0</v>
      </c>
      <c r="L50" s="65">
        <f t="shared" si="4"/>
        <v>8750</v>
      </c>
      <c r="M50" s="65">
        <f t="shared" si="4"/>
        <v>8750</v>
      </c>
      <c r="N50" s="65">
        <f t="shared" si="4"/>
        <v>0</v>
      </c>
      <c r="O50" s="65">
        <f t="shared" si="4"/>
        <v>10500</v>
      </c>
      <c r="P50" s="65">
        <f t="shared" si="4"/>
        <v>7000</v>
      </c>
      <c r="Q50" s="65">
        <f t="shared" si="4"/>
        <v>0</v>
      </c>
      <c r="R50" s="65">
        <f t="shared" si="4"/>
        <v>0</v>
      </c>
    </row>
    <row r="51" spans="1:18" ht="28.8" x14ac:dyDescent="0.3">
      <c r="A51" s="14">
        <v>51</v>
      </c>
      <c r="C51" s="29" t="s">
        <v>216</v>
      </c>
      <c r="D51">
        <v>2</v>
      </c>
      <c r="E51" s="65">
        <f>+E39+E17</f>
        <v>0</v>
      </c>
      <c r="F51" s="65">
        <f t="shared" ref="F51:R51" si="5">+F39+F17</f>
        <v>0</v>
      </c>
      <c r="G51" s="65">
        <f t="shared" si="5"/>
        <v>0</v>
      </c>
      <c r="H51" s="65">
        <f t="shared" si="5"/>
        <v>0</v>
      </c>
      <c r="I51" s="65">
        <f t="shared" si="5"/>
        <v>0</v>
      </c>
      <c r="J51" s="65">
        <f t="shared" si="5"/>
        <v>0</v>
      </c>
      <c r="K51" s="65">
        <f t="shared" si="5"/>
        <v>0</v>
      </c>
      <c r="L51" s="65">
        <f t="shared" si="5"/>
        <v>0</v>
      </c>
      <c r="M51" s="65">
        <f t="shared" si="5"/>
        <v>20000</v>
      </c>
      <c r="N51" s="65">
        <f t="shared" si="5"/>
        <v>30000</v>
      </c>
      <c r="O51" s="65">
        <f t="shared" si="5"/>
        <v>0</v>
      </c>
      <c r="P51" s="65">
        <f t="shared" si="5"/>
        <v>30000</v>
      </c>
      <c r="Q51" s="65">
        <f t="shared" si="5"/>
        <v>20000</v>
      </c>
      <c r="R51" s="65">
        <f t="shared" si="5"/>
        <v>0</v>
      </c>
    </row>
    <row r="52" spans="1:18" ht="28.8" x14ac:dyDescent="0.3">
      <c r="A52" s="14">
        <v>52</v>
      </c>
      <c r="C52" s="29" t="s">
        <v>218</v>
      </c>
      <c r="D52">
        <v>2400</v>
      </c>
      <c r="E52" s="65">
        <f>+E42+E20</f>
        <v>0</v>
      </c>
      <c r="F52" s="65">
        <f t="shared" ref="F52:R52" si="6">+F42+F20</f>
        <v>0</v>
      </c>
      <c r="G52" s="65">
        <f t="shared" si="6"/>
        <v>0</v>
      </c>
      <c r="H52" s="65">
        <f t="shared" si="6"/>
        <v>0</v>
      </c>
      <c r="I52" s="65">
        <f t="shared" si="6"/>
        <v>0</v>
      </c>
      <c r="J52" s="65">
        <f t="shared" si="6"/>
        <v>0</v>
      </c>
      <c r="K52" s="65">
        <f t="shared" si="6"/>
        <v>0</v>
      </c>
      <c r="L52" s="65">
        <f t="shared" si="6"/>
        <v>0</v>
      </c>
      <c r="M52" s="65">
        <f t="shared" si="6"/>
        <v>0</v>
      </c>
      <c r="N52" s="65">
        <f t="shared" si="6"/>
        <v>8229</v>
      </c>
      <c r="O52" s="65">
        <f t="shared" si="6"/>
        <v>6171</v>
      </c>
      <c r="P52" s="65">
        <f t="shared" si="6"/>
        <v>0</v>
      </c>
      <c r="Q52" s="65">
        <f t="shared" si="6"/>
        <v>10286</v>
      </c>
      <c r="R52" s="65">
        <f t="shared" si="6"/>
        <v>4114</v>
      </c>
    </row>
    <row r="53" spans="1:18" x14ac:dyDescent="0.3">
      <c r="A53" s="14">
        <v>53</v>
      </c>
      <c r="C53" s="29" t="s">
        <v>220</v>
      </c>
      <c r="D53">
        <v>2</v>
      </c>
      <c r="E53" s="65">
        <f>+E45+E23</f>
        <v>0</v>
      </c>
      <c r="F53" s="65">
        <f t="shared" ref="F53:R53" si="7">+F45+F23</f>
        <v>0</v>
      </c>
      <c r="G53" s="65">
        <f t="shared" si="7"/>
        <v>0</v>
      </c>
      <c r="H53" s="65">
        <f t="shared" si="7"/>
        <v>0</v>
      </c>
      <c r="I53" s="65">
        <f t="shared" si="7"/>
        <v>0</v>
      </c>
      <c r="J53" s="65">
        <f t="shared" si="7"/>
        <v>0</v>
      </c>
      <c r="K53" s="65">
        <f t="shared" si="7"/>
        <v>0</v>
      </c>
      <c r="L53" s="65">
        <f t="shared" si="7"/>
        <v>0</v>
      </c>
      <c r="M53" s="65">
        <f t="shared" si="7"/>
        <v>0</v>
      </c>
      <c r="N53" s="65">
        <f t="shared" si="7"/>
        <v>0</v>
      </c>
      <c r="O53" s="65">
        <f t="shared" si="7"/>
        <v>2000</v>
      </c>
      <c r="P53" s="65">
        <f t="shared" si="7"/>
        <v>500</v>
      </c>
      <c r="Q53" s="65">
        <f t="shared" si="7"/>
        <v>0</v>
      </c>
      <c r="R53" s="65">
        <f t="shared" si="7"/>
        <v>2500</v>
      </c>
    </row>
  </sheetData>
  <autoFilter ref="B1:R45" xr:uid="{5BD810C2-756E-41E5-8300-F11C02EBE5D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6228-5D17-4ABF-94F7-043AE39BA449}">
  <dimension ref="A3:J50"/>
  <sheetViews>
    <sheetView zoomScale="80" zoomScaleNormal="80" workbookViewId="0">
      <selection activeCell="H5" sqref="H5"/>
    </sheetView>
  </sheetViews>
  <sheetFormatPr defaultColWidth="9.23046875" defaultRowHeight="17.399999999999999" x14ac:dyDescent="0.3"/>
  <cols>
    <col min="2" max="2" width="11.15234375" style="14" customWidth="1"/>
    <col min="3" max="3" width="17.61328125" customWidth="1"/>
    <col min="4" max="4" width="19.3828125" customWidth="1"/>
    <col min="5" max="6" width="14.765625" style="14" customWidth="1"/>
    <col min="7" max="7" width="10.23046875" style="14" customWidth="1"/>
    <col min="8" max="8" width="11.61328125" customWidth="1"/>
    <col min="9" max="9" width="11.84375" customWidth="1"/>
    <col min="10" max="10" width="12.15234375" customWidth="1"/>
  </cols>
  <sheetData>
    <row r="3" spans="2:8" x14ac:dyDescent="0.3">
      <c r="B3"/>
    </row>
    <row r="5" spans="2:8" x14ac:dyDescent="0.3">
      <c r="B5" s="15" t="s">
        <v>22</v>
      </c>
      <c r="C5" s="15" t="s">
        <v>19</v>
      </c>
      <c r="D5" s="15" t="s">
        <v>56</v>
      </c>
      <c r="E5" s="15" t="s">
        <v>48</v>
      </c>
      <c r="F5" s="15" t="s">
        <v>49</v>
      </c>
      <c r="G5" s="15" t="s">
        <v>33</v>
      </c>
      <c r="H5" s="15" t="s">
        <v>34</v>
      </c>
    </row>
    <row r="6" spans="2:8" x14ac:dyDescent="0.3">
      <c r="B6" s="16" t="s">
        <v>23</v>
      </c>
      <c r="C6" s="17" t="s">
        <v>20</v>
      </c>
      <c r="D6" s="17" t="s">
        <v>24</v>
      </c>
      <c r="E6" s="16"/>
      <c r="F6" s="16"/>
      <c r="G6" s="16">
        <v>20</v>
      </c>
      <c r="H6" s="16">
        <f t="shared" ref="H6:H12" si="0">+G6*10*9</f>
        <v>1800</v>
      </c>
    </row>
    <row r="7" spans="2:8" x14ac:dyDescent="0.3">
      <c r="B7" s="16" t="s">
        <v>27</v>
      </c>
      <c r="C7" s="17" t="s">
        <v>20</v>
      </c>
      <c r="D7" s="17" t="s">
        <v>25</v>
      </c>
      <c r="E7" s="16" t="s">
        <v>23</v>
      </c>
      <c r="F7" s="16" t="s">
        <v>50</v>
      </c>
      <c r="G7" s="16">
        <v>40</v>
      </c>
      <c r="H7" s="16">
        <f t="shared" si="0"/>
        <v>3600</v>
      </c>
    </row>
    <row r="8" spans="2:8" x14ac:dyDescent="0.3">
      <c r="B8" s="16" t="s">
        <v>28</v>
      </c>
      <c r="C8" s="17" t="s">
        <v>20</v>
      </c>
      <c r="D8" s="17" t="s">
        <v>26</v>
      </c>
      <c r="E8" s="16" t="s">
        <v>27</v>
      </c>
      <c r="F8" s="16" t="s">
        <v>50</v>
      </c>
      <c r="G8" s="16">
        <v>50</v>
      </c>
      <c r="H8" s="16">
        <f t="shared" si="0"/>
        <v>4500</v>
      </c>
    </row>
    <row r="9" spans="2:8" x14ac:dyDescent="0.3">
      <c r="B9" s="16" t="s">
        <v>29</v>
      </c>
      <c r="C9" s="17" t="s">
        <v>30</v>
      </c>
      <c r="D9" s="17" t="s">
        <v>24</v>
      </c>
      <c r="E9" s="16" t="s">
        <v>23</v>
      </c>
      <c r="F9" s="16" t="s">
        <v>50</v>
      </c>
      <c r="G9" s="16">
        <v>20</v>
      </c>
      <c r="H9" s="16">
        <f t="shared" si="0"/>
        <v>1800</v>
      </c>
    </row>
    <row r="10" spans="2:8" x14ac:dyDescent="0.3">
      <c r="B10" s="16" t="s">
        <v>31</v>
      </c>
      <c r="C10" s="17" t="s">
        <v>30</v>
      </c>
      <c r="D10" s="17" t="s">
        <v>25</v>
      </c>
      <c r="E10" s="16" t="s">
        <v>29</v>
      </c>
      <c r="F10" s="16" t="s">
        <v>50</v>
      </c>
      <c r="G10" s="16">
        <v>40</v>
      </c>
      <c r="H10" s="16">
        <f t="shared" si="0"/>
        <v>3600</v>
      </c>
    </row>
    <row r="11" spans="2:8" x14ac:dyDescent="0.3">
      <c r="B11" s="16"/>
      <c r="C11" s="17"/>
      <c r="D11" s="17"/>
      <c r="E11" s="16" t="s">
        <v>27</v>
      </c>
      <c r="F11" s="16" t="s">
        <v>50</v>
      </c>
      <c r="G11" s="16"/>
      <c r="H11" s="16"/>
    </row>
    <row r="12" spans="2:8" x14ac:dyDescent="0.3">
      <c r="B12" s="16" t="s">
        <v>32</v>
      </c>
      <c r="C12" s="17" t="s">
        <v>30</v>
      </c>
      <c r="D12" s="17" t="s">
        <v>26</v>
      </c>
      <c r="E12" s="16" t="s">
        <v>31</v>
      </c>
      <c r="F12" s="16" t="s">
        <v>50</v>
      </c>
      <c r="G12" s="16">
        <v>50</v>
      </c>
      <c r="H12" s="16">
        <f t="shared" si="0"/>
        <v>4500</v>
      </c>
    </row>
    <row r="13" spans="2:8" x14ac:dyDescent="0.3">
      <c r="B13" s="16"/>
      <c r="C13" s="17"/>
      <c r="D13" s="17"/>
      <c r="E13" s="16" t="s">
        <v>28</v>
      </c>
      <c r="F13" s="16" t="s">
        <v>50</v>
      </c>
      <c r="G13" s="16"/>
      <c r="H13" s="16"/>
    </row>
    <row r="15" spans="2:8" x14ac:dyDescent="0.3">
      <c r="B15" s="14" t="s">
        <v>51</v>
      </c>
    </row>
    <row r="16" spans="2:8" x14ac:dyDescent="0.3">
      <c r="B16" s="15" t="s">
        <v>22</v>
      </c>
      <c r="C16" s="15" t="s">
        <v>19</v>
      </c>
      <c r="D16" s="15" t="s">
        <v>21</v>
      </c>
      <c r="E16" s="15" t="s">
        <v>52</v>
      </c>
      <c r="F16" s="15" t="s">
        <v>42</v>
      </c>
      <c r="G16" s="15" t="s">
        <v>33</v>
      </c>
      <c r="H16" s="15" t="s">
        <v>34</v>
      </c>
    </row>
    <row r="17" spans="1:9" x14ac:dyDescent="0.3">
      <c r="B17" s="16" t="s">
        <v>23</v>
      </c>
      <c r="C17" s="17" t="s">
        <v>20</v>
      </c>
      <c r="D17" s="17" t="s">
        <v>24</v>
      </c>
      <c r="E17" s="16" t="s">
        <v>34</v>
      </c>
      <c r="F17" s="16">
        <v>1800</v>
      </c>
      <c r="G17" s="16">
        <v>20</v>
      </c>
      <c r="H17" s="16">
        <f t="shared" ref="H17:H25" si="1">+G17*10*9</f>
        <v>1800</v>
      </c>
    </row>
    <row r="18" spans="1:9" x14ac:dyDescent="0.3">
      <c r="B18" s="16"/>
      <c r="C18" s="17"/>
      <c r="D18" s="17"/>
      <c r="E18" s="16" t="s">
        <v>53</v>
      </c>
      <c r="F18" s="16">
        <v>1800</v>
      </c>
      <c r="G18" s="16"/>
      <c r="H18" s="16"/>
    </row>
    <row r="19" spans="1:9" x14ac:dyDescent="0.3">
      <c r="B19" s="22" t="s">
        <v>27</v>
      </c>
      <c r="C19" s="23" t="s">
        <v>20</v>
      </c>
      <c r="D19" s="23" t="s">
        <v>25</v>
      </c>
      <c r="E19" s="22" t="s">
        <v>34</v>
      </c>
      <c r="F19" s="22">
        <v>3600</v>
      </c>
      <c r="G19" s="22">
        <v>40</v>
      </c>
      <c r="H19" s="22">
        <f t="shared" si="1"/>
        <v>3600</v>
      </c>
    </row>
    <row r="20" spans="1:9" x14ac:dyDescent="0.3">
      <c r="B20" s="22"/>
      <c r="C20" s="23"/>
      <c r="D20" s="23"/>
      <c r="E20" s="22" t="s">
        <v>54</v>
      </c>
      <c r="F20" s="22">
        <f>+F19/25</f>
        <v>144</v>
      </c>
      <c r="G20" s="22"/>
      <c r="H20" s="22"/>
    </row>
    <row r="21" spans="1:9" x14ac:dyDescent="0.3">
      <c r="B21" s="16" t="s">
        <v>28</v>
      </c>
      <c r="C21" s="17" t="s">
        <v>20</v>
      </c>
      <c r="D21" s="17" t="s">
        <v>26</v>
      </c>
      <c r="E21" s="16" t="s">
        <v>34</v>
      </c>
      <c r="F21" s="16">
        <v>4500</v>
      </c>
      <c r="G21" s="16">
        <v>50</v>
      </c>
      <c r="H21" s="16">
        <f t="shared" si="1"/>
        <v>4500</v>
      </c>
    </row>
    <row r="22" spans="1:9" x14ac:dyDescent="0.3">
      <c r="B22" s="16"/>
      <c r="C22" s="17"/>
      <c r="D22" s="17"/>
      <c r="E22" s="16" t="s">
        <v>55</v>
      </c>
      <c r="F22" s="16">
        <f>+F21/2</f>
        <v>2250</v>
      </c>
      <c r="G22" s="16"/>
      <c r="H22" s="16"/>
    </row>
    <row r="23" spans="1:9" x14ac:dyDescent="0.3">
      <c r="B23" s="22" t="s">
        <v>29</v>
      </c>
      <c r="C23" s="23" t="s">
        <v>30</v>
      </c>
      <c r="D23" s="23" t="s">
        <v>24</v>
      </c>
      <c r="E23" s="22" t="s">
        <v>34</v>
      </c>
      <c r="F23" s="22">
        <v>1800</v>
      </c>
      <c r="G23" s="22">
        <v>20</v>
      </c>
      <c r="H23" s="22">
        <f t="shared" si="1"/>
        <v>1800</v>
      </c>
      <c r="I23">
        <f>+H23*0.7</f>
        <v>1260</v>
      </c>
    </row>
    <row r="24" spans="1:9" x14ac:dyDescent="0.3">
      <c r="B24" s="22"/>
      <c r="C24" s="23"/>
      <c r="D24" s="23"/>
      <c r="E24" s="22" t="s">
        <v>53</v>
      </c>
      <c r="F24" s="22">
        <v>1800</v>
      </c>
      <c r="G24" s="22"/>
      <c r="H24" s="22"/>
    </row>
    <row r="25" spans="1:9" x14ac:dyDescent="0.3">
      <c r="B25" s="16" t="s">
        <v>31</v>
      </c>
      <c r="C25" s="17" t="s">
        <v>30</v>
      </c>
      <c r="D25" s="17" t="s">
        <v>25</v>
      </c>
      <c r="E25" s="16" t="s">
        <v>34</v>
      </c>
      <c r="F25" s="16">
        <v>3600</v>
      </c>
      <c r="G25" s="16">
        <v>40</v>
      </c>
      <c r="H25" s="16">
        <f t="shared" si="1"/>
        <v>3600</v>
      </c>
    </row>
    <row r="26" spans="1:9" x14ac:dyDescent="0.3">
      <c r="B26" s="16"/>
      <c r="C26" s="17"/>
      <c r="D26" s="17"/>
      <c r="E26" s="16" t="s">
        <v>54</v>
      </c>
      <c r="F26" s="16">
        <f>+F25/25</f>
        <v>144</v>
      </c>
      <c r="G26" s="16"/>
      <c r="H26" s="16"/>
    </row>
    <row r="27" spans="1:9" x14ac:dyDescent="0.3">
      <c r="B27" s="22" t="s">
        <v>32</v>
      </c>
      <c r="C27" s="23" t="s">
        <v>30</v>
      </c>
      <c r="D27" s="23" t="s">
        <v>26</v>
      </c>
      <c r="E27" s="22" t="s">
        <v>34</v>
      </c>
      <c r="F27" s="22">
        <v>4500</v>
      </c>
      <c r="G27" s="22">
        <v>50</v>
      </c>
      <c r="H27" s="22">
        <f t="shared" ref="H27" si="2">+G27*10*9</f>
        <v>4500</v>
      </c>
    </row>
    <row r="28" spans="1:9" x14ac:dyDescent="0.3">
      <c r="B28" s="22"/>
      <c r="C28" s="23"/>
      <c r="D28" s="23"/>
      <c r="E28" s="22" t="s">
        <v>55</v>
      </c>
      <c r="F28" s="22">
        <f>+F27/2</f>
        <v>2250</v>
      </c>
      <c r="G28" s="22"/>
      <c r="H28" s="22"/>
    </row>
    <row r="30" spans="1:9" x14ac:dyDescent="0.3">
      <c r="A30" t="s">
        <v>79</v>
      </c>
      <c r="B30" s="14" t="s">
        <v>57</v>
      </c>
    </row>
    <row r="31" spans="1:9" x14ac:dyDescent="0.3">
      <c r="B31" s="15" t="s">
        <v>22</v>
      </c>
      <c r="C31" s="15" t="s">
        <v>19</v>
      </c>
      <c r="D31" s="15" t="s">
        <v>56</v>
      </c>
      <c r="E31" s="15" t="s">
        <v>60</v>
      </c>
      <c r="F31" s="15" t="s">
        <v>58</v>
      </c>
      <c r="G31" s="15" t="s">
        <v>59</v>
      </c>
    </row>
    <row r="32" spans="1:9" x14ac:dyDescent="0.3">
      <c r="B32" s="16" t="s">
        <v>23</v>
      </c>
      <c r="C32" s="17" t="s">
        <v>20</v>
      </c>
      <c r="D32" s="17" t="s">
        <v>24</v>
      </c>
      <c r="E32" s="17" t="s">
        <v>61</v>
      </c>
      <c r="F32" s="24">
        <v>45415</v>
      </c>
      <c r="G32" s="24">
        <v>45435</v>
      </c>
    </row>
    <row r="33" spans="2:10" x14ac:dyDescent="0.3">
      <c r="B33" s="16" t="s">
        <v>27</v>
      </c>
      <c r="C33" s="17" t="s">
        <v>20</v>
      </c>
      <c r="D33" s="17" t="s">
        <v>25</v>
      </c>
      <c r="E33" s="17" t="s">
        <v>62</v>
      </c>
      <c r="F33" s="24">
        <v>45436</v>
      </c>
      <c r="G33" s="24"/>
    </row>
    <row r="34" spans="2:10" x14ac:dyDescent="0.3">
      <c r="B34" s="16" t="s">
        <v>28</v>
      </c>
      <c r="C34" s="17" t="s">
        <v>20</v>
      </c>
      <c r="D34" s="17" t="s">
        <v>26</v>
      </c>
      <c r="E34" s="17" t="s">
        <v>63</v>
      </c>
      <c r="F34" s="24"/>
      <c r="G34" s="24"/>
    </row>
    <row r="35" spans="2:10" x14ac:dyDescent="0.3">
      <c r="B35" s="16" t="s">
        <v>29</v>
      </c>
      <c r="C35" s="17" t="s">
        <v>30</v>
      </c>
      <c r="D35" s="17" t="s">
        <v>24</v>
      </c>
      <c r="E35" s="17" t="s">
        <v>62</v>
      </c>
      <c r="F35" s="24">
        <v>45436</v>
      </c>
      <c r="G35" s="24"/>
    </row>
    <row r="36" spans="2:10" x14ac:dyDescent="0.3">
      <c r="B36" s="16" t="s">
        <v>31</v>
      </c>
      <c r="C36" s="17" t="s">
        <v>30</v>
      </c>
      <c r="D36" s="17" t="s">
        <v>25</v>
      </c>
      <c r="E36" s="17" t="s">
        <v>63</v>
      </c>
      <c r="F36" s="24"/>
      <c r="G36" s="24"/>
    </row>
    <row r="37" spans="2:10" x14ac:dyDescent="0.3">
      <c r="B37" s="16" t="s">
        <v>32</v>
      </c>
      <c r="C37" s="17" t="s">
        <v>30</v>
      </c>
      <c r="D37" s="17" t="s">
        <v>26</v>
      </c>
      <c r="E37" s="17" t="s">
        <v>63</v>
      </c>
      <c r="F37" s="24"/>
      <c r="G37" s="24"/>
    </row>
    <row r="39" spans="2:10" x14ac:dyDescent="0.3">
      <c r="B39" s="15" t="s">
        <v>22</v>
      </c>
      <c r="C39" s="15" t="s">
        <v>19</v>
      </c>
      <c r="D39" s="15" t="s">
        <v>56</v>
      </c>
      <c r="E39" s="15" t="s">
        <v>60</v>
      </c>
      <c r="F39" s="15" t="s">
        <v>58</v>
      </c>
      <c r="G39" s="15" t="s">
        <v>64</v>
      </c>
      <c r="H39" s="15" t="s">
        <v>65</v>
      </c>
      <c r="I39" s="15" t="s">
        <v>68</v>
      </c>
    </row>
    <row r="40" spans="2:10" x14ac:dyDescent="0.3">
      <c r="B40" s="16" t="s">
        <v>27</v>
      </c>
      <c r="C40" s="17" t="s">
        <v>20</v>
      </c>
      <c r="D40" s="17" t="s">
        <v>25</v>
      </c>
      <c r="E40" s="17" t="s">
        <v>62</v>
      </c>
      <c r="F40" s="24">
        <v>45436</v>
      </c>
      <c r="G40" s="25">
        <v>0.9</v>
      </c>
      <c r="H40" s="25" t="s">
        <v>66</v>
      </c>
      <c r="I40" s="25" t="s">
        <v>69</v>
      </c>
    </row>
    <row r="41" spans="2:10" x14ac:dyDescent="0.3">
      <c r="B41" s="16" t="s">
        <v>29</v>
      </c>
      <c r="C41" s="17" t="s">
        <v>30</v>
      </c>
      <c r="D41" s="17" t="s">
        <v>24</v>
      </c>
      <c r="E41" s="17" t="s">
        <v>62</v>
      </c>
      <c r="F41" s="24">
        <v>45436</v>
      </c>
      <c r="G41" s="25">
        <v>0.75</v>
      </c>
      <c r="H41" s="25" t="s">
        <v>67</v>
      </c>
      <c r="I41" s="25" t="s">
        <v>70</v>
      </c>
    </row>
    <row r="43" spans="2:10" x14ac:dyDescent="0.3">
      <c r="B43" s="14" t="s">
        <v>57</v>
      </c>
    </row>
    <row r="44" spans="2:10" x14ac:dyDescent="0.3">
      <c r="B44" s="15" t="s">
        <v>22</v>
      </c>
      <c r="C44" s="15" t="s">
        <v>19</v>
      </c>
      <c r="D44" s="15" t="s">
        <v>56</v>
      </c>
      <c r="E44" s="15" t="s">
        <v>60</v>
      </c>
      <c r="F44" s="15" t="s">
        <v>58</v>
      </c>
      <c r="G44" s="15" t="s">
        <v>59</v>
      </c>
      <c r="H44" s="15" t="s">
        <v>64</v>
      </c>
      <c r="I44" s="15" t="s">
        <v>82</v>
      </c>
      <c r="J44" s="15" t="s">
        <v>68</v>
      </c>
    </row>
    <row r="45" spans="2:10" x14ac:dyDescent="0.3">
      <c r="B45" s="16" t="s">
        <v>23</v>
      </c>
      <c r="C45" s="17" t="s">
        <v>20</v>
      </c>
      <c r="D45" s="17" t="s">
        <v>24</v>
      </c>
      <c r="E45" s="17" t="s">
        <v>61</v>
      </c>
      <c r="F45" s="24">
        <v>45415</v>
      </c>
      <c r="G45" s="24">
        <v>45435</v>
      </c>
      <c r="H45" s="25">
        <v>1</v>
      </c>
      <c r="I45" s="25" t="s">
        <v>80</v>
      </c>
      <c r="J45" s="25" t="s">
        <v>81</v>
      </c>
    </row>
    <row r="46" spans="2:10" x14ac:dyDescent="0.3">
      <c r="B46" s="16" t="s">
        <v>27</v>
      </c>
      <c r="C46" s="17" t="s">
        <v>20</v>
      </c>
      <c r="D46" s="17" t="s">
        <v>25</v>
      </c>
      <c r="E46" s="17" t="s">
        <v>61</v>
      </c>
      <c r="F46" s="24">
        <v>45436</v>
      </c>
      <c r="G46" s="24">
        <v>45513</v>
      </c>
      <c r="H46" s="25">
        <v>1</v>
      </c>
      <c r="I46" s="25" t="s">
        <v>83</v>
      </c>
      <c r="J46" s="25" t="s">
        <v>84</v>
      </c>
    </row>
    <row r="47" spans="2:10" x14ac:dyDescent="0.3">
      <c r="B47" s="16" t="s">
        <v>28</v>
      </c>
      <c r="C47" s="17" t="s">
        <v>20</v>
      </c>
      <c r="D47" s="17" t="s">
        <v>26</v>
      </c>
      <c r="E47" s="17" t="s">
        <v>63</v>
      </c>
      <c r="F47" s="24"/>
      <c r="G47" s="24"/>
      <c r="H47" s="25"/>
      <c r="I47" s="24"/>
      <c r="J47" s="24"/>
    </row>
    <row r="48" spans="2:10" x14ac:dyDescent="0.3">
      <c r="B48" s="16" t="s">
        <v>29</v>
      </c>
      <c r="C48" s="17" t="s">
        <v>30</v>
      </c>
      <c r="D48" s="17" t="s">
        <v>24</v>
      </c>
      <c r="E48" s="17" t="s">
        <v>61</v>
      </c>
      <c r="F48" s="24">
        <v>45436</v>
      </c>
      <c r="G48" s="24">
        <v>45493</v>
      </c>
      <c r="H48" s="25">
        <v>1</v>
      </c>
      <c r="I48" s="25" t="s">
        <v>85</v>
      </c>
      <c r="J48" s="25" t="s">
        <v>81</v>
      </c>
    </row>
    <row r="49" spans="2:10" x14ac:dyDescent="0.3">
      <c r="B49" s="16" t="s">
        <v>31</v>
      </c>
      <c r="C49" s="17" t="s">
        <v>30</v>
      </c>
      <c r="D49" s="17" t="s">
        <v>25</v>
      </c>
      <c r="E49" s="17" t="s">
        <v>63</v>
      </c>
      <c r="F49" s="24"/>
      <c r="G49" s="24"/>
      <c r="H49" s="24"/>
      <c r="I49" s="24"/>
      <c r="J49" s="24"/>
    </row>
    <row r="50" spans="2:10" x14ac:dyDescent="0.3">
      <c r="B50" s="16" t="s">
        <v>32</v>
      </c>
      <c r="C50" s="17" t="s">
        <v>30</v>
      </c>
      <c r="D50" s="17" t="s">
        <v>26</v>
      </c>
      <c r="E50" s="17" t="s">
        <v>63</v>
      </c>
      <c r="F50" s="24"/>
      <c r="G50" s="24"/>
      <c r="H50" s="24"/>
      <c r="I50" s="24"/>
      <c r="J50" s="24"/>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3155-3051-47AA-B494-99A52C11E1C0}">
  <sheetPr>
    <pageSetUpPr fitToPage="1"/>
  </sheetPr>
  <dimension ref="B2:K21"/>
  <sheetViews>
    <sheetView zoomScale="160" zoomScaleNormal="160" workbookViewId="0">
      <pane ySplit="2" topLeftCell="A3" activePane="bottomLeft" state="frozen"/>
      <selection activeCell="B1" sqref="B1"/>
      <selection pane="bottomLeft" activeCell="H5" sqref="H5"/>
    </sheetView>
  </sheetViews>
  <sheetFormatPr defaultColWidth="8.765625" defaultRowHeight="18" x14ac:dyDescent="0.35"/>
  <cols>
    <col min="1" max="1" width="1.69140625" style="1" customWidth="1"/>
    <col min="2" max="2" width="1.4609375" style="8" customWidth="1"/>
    <col min="3" max="8" width="8.765625" style="1"/>
    <col min="9" max="9" width="1.69140625" style="1" customWidth="1"/>
    <col min="10" max="10" width="8.765625" style="8"/>
    <col min="11" max="16384" width="8.765625" style="1"/>
  </cols>
  <sheetData>
    <row r="2" spans="2:11" ht="22.8" x14ac:dyDescent="0.4">
      <c r="C2" s="6" t="s">
        <v>0</v>
      </c>
      <c r="J2" s="8" t="s">
        <v>1</v>
      </c>
      <c r="K2" s="8">
        <f>+SUM(J6:J20)</f>
        <v>402</v>
      </c>
    </row>
    <row r="3" spans="2:11" ht="22.8" x14ac:dyDescent="0.4">
      <c r="C3" s="7">
        <v>1.1000000000000001</v>
      </c>
      <c r="D3" s="1" t="s">
        <v>11</v>
      </c>
    </row>
    <row r="4" spans="2:11" ht="18.600000000000001" thickBot="1" x14ac:dyDescent="0.4"/>
    <row r="5" spans="2:11" ht="24" customHeight="1" x14ac:dyDescent="0.35">
      <c r="B5" s="11"/>
      <c r="C5" s="2"/>
      <c r="D5" s="2"/>
      <c r="E5" s="2"/>
      <c r="F5" s="2"/>
      <c r="G5" s="2"/>
      <c r="H5" s="2"/>
      <c r="I5" s="3"/>
    </row>
    <row r="6" spans="2:11" x14ac:dyDescent="0.35">
      <c r="B6" s="12"/>
      <c r="C6" s="5" t="s">
        <v>2</v>
      </c>
      <c r="I6" s="4"/>
      <c r="J6" s="8">
        <f>LEN(C6)-LEN(SUBSTITUTE(C6," ",""))</f>
        <v>1</v>
      </c>
    </row>
    <row r="7" spans="2:11" ht="95.25" customHeight="1" x14ac:dyDescent="0.35">
      <c r="B7" s="12"/>
      <c r="C7" s="96" t="s">
        <v>18</v>
      </c>
      <c r="D7" s="96"/>
      <c r="E7" s="96"/>
      <c r="F7" s="96"/>
      <c r="G7" s="96"/>
      <c r="H7" s="96"/>
      <c r="I7" s="4"/>
      <c r="J7" s="8">
        <f t="shared" ref="J7:J20" si="0">LEN(C7)-LEN(SUBSTITUTE(C7," ",""))</f>
        <v>32</v>
      </c>
    </row>
    <row r="8" spans="2:11" ht="67.5" customHeight="1" x14ac:dyDescent="0.35">
      <c r="B8" s="12"/>
      <c r="C8" s="96" t="s">
        <v>3</v>
      </c>
      <c r="D8" s="96"/>
      <c r="E8" s="96"/>
      <c r="F8" s="96"/>
      <c r="G8" s="96"/>
      <c r="H8" s="96"/>
      <c r="I8" s="4"/>
      <c r="J8" s="8">
        <f t="shared" si="0"/>
        <v>20</v>
      </c>
    </row>
    <row r="9" spans="2:11" ht="60.75" customHeight="1" x14ac:dyDescent="0.35">
      <c r="B9" s="12"/>
      <c r="C9" s="96" t="s">
        <v>13</v>
      </c>
      <c r="D9" s="96"/>
      <c r="E9" s="96"/>
      <c r="F9" s="96"/>
      <c r="G9" s="96"/>
      <c r="H9" s="96"/>
      <c r="I9" s="4"/>
      <c r="J9" s="8">
        <f t="shared" si="0"/>
        <v>28</v>
      </c>
    </row>
    <row r="10" spans="2:11" ht="147" customHeight="1" x14ac:dyDescent="0.35">
      <c r="B10" s="12"/>
      <c r="C10" s="96" t="s">
        <v>14</v>
      </c>
      <c r="D10" s="96"/>
      <c r="E10" s="96"/>
      <c r="F10" s="96"/>
      <c r="G10" s="96"/>
      <c r="H10" s="96"/>
      <c r="I10" s="4"/>
      <c r="J10" s="8">
        <f t="shared" si="0"/>
        <v>63</v>
      </c>
    </row>
    <row r="11" spans="2:11" ht="77.25" customHeight="1" x14ac:dyDescent="0.35">
      <c r="B11" s="12"/>
      <c r="C11" s="96" t="s">
        <v>15</v>
      </c>
      <c r="D11" s="96"/>
      <c r="E11" s="96"/>
      <c r="F11" s="96"/>
      <c r="G11" s="96"/>
      <c r="H11" s="96"/>
      <c r="I11" s="4"/>
      <c r="J11" s="8">
        <f t="shared" si="0"/>
        <v>27</v>
      </c>
    </row>
    <row r="12" spans="2:11" ht="72.75" customHeight="1" x14ac:dyDescent="0.35">
      <c r="B12" s="12"/>
      <c r="C12" s="96" t="s">
        <v>16</v>
      </c>
      <c r="D12" s="96"/>
      <c r="E12" s="96"/>
      <c r="F12" s="96"/>
      <c r="G12" s="96"/>
      <c r="H12" s="96"/>
      <c r="I12" s="4"/>
      <c r="J12" s="8">
        <f t="shared" si="0"/>
        <v>24</v>
      </c>
    </row>
    <row r="13" spans="2:11" ht="58.5" customHeight="1" x14ac:dyDescent="0.35">
      <c r="B13" s="12"/>
      <c r="C13" s="96" t="s">
        <v>7</v>
      </c>
      <c r="D13" s="96"/>
      <c r="E13" s="96"/>
      <c r="F13" s="96"/>
      <c r="G13" s="96"/>
      <c r="H13" s="96"/>
      <c r="I13" s="4"/>
      <c r="J13" s="8">
        <f t="shared" si="0"/>
        <v>12</v>
      </c>
    </row>
    <row r="14" spans="2:11" ht="58.5" customHeight="1" x14ac:dyDescent="0.35">
      <c r="B14" s="12"/>
      <c r="C14" s="96" t="s">
        <v>8</v>
      </c>
      <c r="D14" s="96"/>
      <c r="E14" s="96"/>
      <c r="F14" s="96"/>
      <c r="G14" s="96"/>
      <c r="H14" s="96"/>
      <c r="I14" s="4"/>
      <c r="J14" s="8">
        <f t="shared" si="0"/>
        <v>19</v>
      </c>
    </row>
    <row r="15" spans="2:11" ht="58.5" customHeight="1" x14ac:dyDescent="0.35">
      <c r="B15" s="12"/>
      <c r="C15" s="96" t="s">
        <v>9</v>
      </c>
      <c r="D15" s="96"/>
      <c r="E15" s="96"/>
      <c r="F15" s="96"/>
      <c r="G15" s="96"/>
      <c r="H15" s="96"/>
      <c r="I15" s="4"/>
      <c r="J15" s="8">
        <f t="shared" si="0"/>
        <v>32</v>
      </c>
    </row>
    <row r="16" spans="2:11" ht="58.5" customHeight="1" x14ac:dyDescent="0.35">
      <c r="B16" s="12"/>
      <c r="C16" s="96" t="s">
        <v>4</v>
      </c>
      <c r="D16" s="96"/>
      <c r="E16" s="96"/>
      <c r="F16" s="96"/>
      <c r="G16" s="96"/>
      <c r="H16" s="96"/>
      <c r="I16" s="4"/>
      <c r="J16" s="8">
        <f t="shared" si="0"/>
        <v>11</v>
      </c>
    </row>
    <row r="17" spans="2:10" ht="58.5" customHeight="1" x14ac:dyDescent="0.35">
      <c r="B17" s="12"/>
      <c r="C17" s="96" t="s">
        <v>5</v>
      </c>
      <c r="D17" s="96"/>
      <c r="E17" s="96"/>
      <c r="F17" s="96"/>
      <c r="G17" s="96"/>
      <c r="H17" s="96"/>
      <c r="I17" s="4"/>
      <c r="J17" s="8">
        <f t="shared" si="0"/>
        <v>14</v>
      </c>
    </row>
    <row r="18" spans="2:10" ht="79.5" customHeight="1" x14ac:dyDescent="0.35">
      <c r="B18" s="12"/>
      <c r="C18" s="96" t="s">
        <v>6</v>
      </c>
      <c r="D18" s="96"/>
      <c r="E18" s="96"/>
      <c r="F18" s="96"/>
      <c r="G18" s="96"/>
      <c r="H18" s="96"/>
      <c r="I18" s="4"/>
      <c r="J18" s="8">
        <f>LEN(C18)-LEN(SUBSTITUTE(C18," ",""))</f>
        <v>37</v>
      </c>
    </row>
    <row r="19" spans="2:10" ht="94.5" customHeight="1" x14ac:dyDescent="0.35">
      <c r="B19" s="12"/>
      <c r="C19" s="96" t="s">
        <v>17</v>
      </c>
      <c r="D19" s="96"/>
      <c r="E19" s="96"/>
      <c r="F19" s="96"/>
      <c r="G19" s="96"/>
      <c r="H19" s="96"/>
      <c r="I19" s="4"/>
      <c r="J19" s="8">
        <f t="shared" si="0"/>
        <v>45</v>
      </c>
    </row>
    <row r="20" spans="2:10" ht="95.25" customHeight="1" x14ac:dyDescent="0.35">
      <c r="B20" s="12"/>
      <c r="C20" s="96" t="s">
        <v>10</v>
      </c>
      <c r="D20" s="96"/>
      <c r="E20" s="96"/>
      <c r="F20" s="96"/>
      <c r="G20" s="96"/>
      <c r="H20" s="96"/>
      <c r="I20" s="4"/>
      <c r="J20" s="8">
        <f t="shared" si="0"/>
        <v>37</v>
      </c>
    </row>
    <row r="21" spans="2:10" ht="18.600000000000001" thickBot="1" x14ac:dyDescent="0.4">
      <c r="B21" s="13"/>
      <c r="C21" s="9"/>
      <c r="D21" s="9"/>
      <c r="E21" s="9"/>
      <c r="F21" s="9"/>
      <c r="G21" s="9"/>
      <c r="H21" s="9"/>
      <c r="I21" s="10"/>
    </row>
  </sheetData>
  <mergeCells count="14">
    <mergeCell ref="C19:H19"/>
    <mergeCell ref="C20:H20"/>
    <mergeCell ref="C18:H18"/>
    <mergeCell ref="C7:H7"/>
    <mergeCell ref="C8:H8"/>
    <mergeCell ref="C9:H9"/>
    <mergeCell ref="C10:H10"/>
    <mergeCell ref="C11:H11"/>
    <mergeCell ref="C12:H12"/>
    <mergeCell ref="C13:H13"/>
    <mergeCell ref="C14:H14"/>
    <mergeCell ref="C15:H15"/>
    <mergeCell ref="C16:H16"/>
    <mergeCell ref="C17:H17"/>
  </mergeCells>
  <pageMargins left="0.70866141732283472" right="0.70866141732283472" top="0.74803149606299213" bottom="0.74803149606299213" header="0.31496062992125984" footer="0.31496062992125984"/>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9146-38D7-408B-A964-B452547F5F12}">
  <dimension ref="B2:D12"/>
  <sheetViews>
    <sheetView workbookViewId="0">
      <selection activeCell="F13" sqref="F13"/>
    </sheetView>
  </sheetViews>
  <sheetFormatPr defaultColWidth="9.23046875" defaultRowHeight="17.399999999999999" x14ac:dyDescent="0.3"/>
  <cols>
    <col min="2" max="2" width="3.3828125" customWidth="1"/>
    <col min="3" max="3" width="38.3046875" customWidth="1"/>
  </cols>
  <sheetData>
    <row r="2" spans="2:4" x14ac:dyDescent="0.3">
      <c r="B2" s="26" t="s">
        <v>71</v>
      </c>
    </row>
    <row r="3" spans="2:4" x14ac:dyDescent="0.3">
      <c r="D3" t="s">
        <v>74</v>
      </c>
    </row>
    <row r="4" spans="2:4" x14ac:dyDescent="0.3">
      <c r="B4">
        <v>1</v>
      </c>
      <c r="C4" t="s">
        <v>72</v>
      </c>
      <c r="D4" t="s">
        <v>12</v>
      </c>
    </row>
    <row r="5" spans="2:4" x14ac:dyDescent="0.3">
      <c r="B5">
        <v>2</v>
      </c>
      <c r="C5" t="s">
        <v>73</v>
      </c>
      <c r="D5" t="s">
        <v>12</v>
      </c>
    </row>
    <row r="6" spans="2:4" x14ac:dyDescent="0.3">
      <c r="B6">
        <v>3</v>
      </c>
      <c r="C6" t="s">
        <v>75</v>
      </c>
    </row>
    <row r="7" spans="2:4" x14ac:dyDescent="0.3">
      <c r="B7">
        <v>4</v>
      </c>
      <c r="C7" t="s">
        <v>77</v>
      </c>
    </row>
    <row r="8" spans="2:4" x14ac:dyDescent="0.3">
      <c r="B8">
        <v>5</v>
      </c>
      <c r="C8" t="s">
        <v>76</v>
      </c>
    </row>
    <row r="9" spans="2:4" x14ac:dyDescent="0.3">
      <c r="B9">
        <v>6</v>
      </c>
      <c r="C9" t="s">
        <v>78</v>
      </c>
    </row>
    <row r="10" spans="2:4" x14ac:dyDescent="0.3">
      <c r="B10">
        <v>7</v>
      </c>
    </row>
    <row r="11" spans="2:4" x14ac:dyDescent="0.3">
      <c r="B11">
        <v>8</v>
      </c>
    </row>
    <row r="12" spans="2:4" x14ac:dyDescent="0.3">
      <c r="B12">
        <v>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601B-6CA6-4323-835C-CE85F91EA151}">
  <dimension ref="A1:AS19"/>
  <sheetViews>
    <sheetView tabSelected="1" zoomScale="90" zoomScaleNormal="90" workbookViewId="0">
      <pane xSplit="3" ySplit="4" topLeftCell="D5" activePane="bottomRight" state="frozen"/>
      <selection pane="topRight" activeCell="D1" sqref="D1"/>
      <selection pane="bottomLeft" activeCell="A5" sqref="A5"/>
      <selection pane="bottomRight" activeCell="E21" sqref="D20:E21"/>
    </sheetView>
  </sheetViews>
  <sheetFormatPr defaultColWidth="11.07421875" defaultRowHeight="17.399999999999999" x14ac:dyDescent="0.3"/>
  <cols>
    <col min="2" max="2" width="11.07421875" style="14"/>
    <col min="3" max="3" width="26.3828125" customWidth="1"/>
    <col min="4" max="8" width="11.07421875" style="14" customWidth="1"/>
    <col min="9" max="9" width="10.765625" style="14" customWidth="1"/>
    <col min="10" max="13" width="11.07421875" style="14" customWidth="1"/>
    <col min="18" max="25" width="11.07421875" style="14"/>
  </cols>
  <sheetData>
    <row r="1" spans="1:45" x14ac:dyDescent="0.3">
      <c r="D1" s="14" t="s">
        <v>125</v>
      </c>
      <c r="P1" t="s">
        <v>136</v>
      </c>
      <c r="Q1" s="30">
        <v>45625</v>
      </c>
    </row>
    <row r="2" spans="1:45" ht="26.4" x14ac:dyDescent="0.3">
      <c r="A2" s="27" t="s">
        <v>87</v>
      </c>
      <c r="B2" s="31" t="s">
        <v>19</v>
      </c>
      <c r="C2" s="27" t="s">
        <v>88</v>
      </c>
      <c r="D2" s="39" t="s">
        <v>86</v>
      </c>
      <c r="E2" s="39" t="s">
        <v>33</v>
      </c>
      <c r="F2" s="39" t="s">
        <v>102</v>
      </c>
      <c r="G2" s="39" t="s">
        <v>109</v>
      </c>
      <c r="H2" s="39" t="s">
        <v>108</v>
      </c>
      <c r="I2" s="39" t="s">
        <v>128</v>
      </c>
      <c r="J2" s="39" t="s">
        <v>126</v>
      </c>
      <c r="K2" s="39" t="s">
        <v>129</v>
      </c>
      <c r="L2" s="39" t="s">
        <v>127</v>
      </c>
      <c r="M2" s="39" t="s">
        <v>130</v>
      </c>
      <c r="N2" s="27" t="s">
        <v>117</v>
      </c>
      <c r="O2" s="27" t="s">
        <v>118</v>
      </c>
      <c r="P2" s="37" t="s">
        <v>119</v>
      </c>
      <c r="Q2" s="37" t="s">
        <v>120</v>
      </c>
      <c r="R2" s="38" t="s">
        <v>164</v>
      </c>
      <c r="S2" s="38" t="s">
        <v>121</v>
      </c>
      <c r="T2" s="38" t="s">
        <v>137</v>
      </c>
      <c r="U2" s="38" t="s">
        <v>157</v>
      </c>
      <c r="V2" s="38" t="s">
        <v>158</v>
      </c>
      <c r="W2" s="38" t="s">
        <v>160</v>
      </c>
      <c r="X2" s="38" t="s">
        <v>161</v>
      </c>
      <c r="Y2" s="38" t="s">
        <v>159</v>
      </c>
      <c r="Z2" s="30" t="s">
        <v>205</v>
      </c>
      <c r="AA2" s="30"/>
      <c r="AB2" s="30"/>
      <c r="AC2" s="30"/>
      <c r="AD2" s="30"/>
      <c r="AE2" s="30"/>
      <c r="AF2" s="30"/>
      <c r="AG2" s="30"/>
      <c r="AH2" s="30"/>
      <c r="AI2" s="30"/>
      <c r="AJ2" s="30"/>
      <c r="AK2" s="30"/>
      <c r="AL2" s="30"/>
      <c r="AM2" s="30"/>
      <c r="AN2" s="30"/>
      <c r="AO2" s="30"/>
      <c r="AP2" s="30"/>
      <c r="AQ2" s="30"/>
      <c r="AR2" s="30"/>
      <c r="AS2" s="30"/>
    </row>
    <row r="3" spans="1:45" s="48" customFormat="1" x14ac:dyDescent="0.3">
      <c r="A3" s="44" t="s">
        <v>89</v>
      </c>
      <c r="B3" s="45" t="s">
        <v>90</v>
      </c>
      <c r="C3" s="44" t="s">
        <v>91</v>
      </c>
      <c r="D3" s="46">
        <f>+D4+D12</f>
        <v>10300</v>
      </c>
      <c r="E3" s="45" t="s">
        <v>165</v>
      </c>
      <c r="F3" s="45"/>
      <c r="G3" s="45"/>
      <c r="H3" s="45"/>
      <c r="I3" s="45"/>
      <c r="J3" s="47"/>
      <c r="K3" s="47"/>
      <c r="L3" s="47"/>
      <c r="M3" s="47"/>
      <c r="N3" s="44" t="s">
        <v>138</v>
      </c>
      <c r="O3" s="44" t="s">
        <v>156</v>
      </c>
      <c r="P3" s="44"/>
      <c r="Q3" s="44"/>
      <c r="R3" s="45"/>
      <c r="S3" s="45"/>
      <c r="T3" s="45"/>
      <c r="U3" s="45"/>
      <c r="V3" s="45"/>
      <c r="W3" s="45"/>
      <c r="X3" s="45"/>
      <c r="Y3" s="45"/>
      <c r="Z3" s="48">
        <v>89</v>
      </c>
      <c r="AA3" s="48">
        <f>+Z3*8</f>
        <v>712</v>
      </c>
    </row>
    <row r="4" spans="1:45" s="48" customFormat="1" x14ac:dyDescent="0.3">
      <c r="A4" s="44" t="s">
        <v>89</v>
      </c>
      <c r="B4" s="45" t="s">
        <v>92</v>
      </c>
      <c r="C4" s="44" t="s">
        <v>93</v>
      </c>
      <c r="D4" s="46">
        <v>5150</v>
      </c>
      <c r="E4" s="45" t="s">
        <v>166</v>
      </c>
      <c r="F4" s="45"/>
      <c r="G4" s="45"/>
      <c r="H4" s="45"/>
      <c r="I4" s="45"/>
      <c r="J4" s="47"/>
      <c r="K4" s="47"/>
      <c r="L4" s="47"/>
      <c r="M4" s="47"/>
      <c r="N4" s="44" t="s">
        <v>138</v>
      </c>
      <c r="O4" s="44" t="s">
        <v>163</v>
      </c>
      <c r="P4" s="44"/>
      <c r="Q4" s="44"/>
      <c r="R4" s="45"/>
      <c r="S4" s="45"/>
      <c r="T4" s="45"/>
      <c r="U4" s="45"/>
      <c r="V4" s="45"/>
      <c r="W4" s="45"/>
      <c r="X4" s="45"/>
      <c r="Y4" s="45"/>
      <c r="Z4" s="48">
        <v>69</v>
      </c>
      <c r="AA4" s="48">
        <f t="shared" ref="AA4:AA19" si="0">+Z4*8</f>
        <v>552</v>
      </c>
    </row>
    <row r="5" spans="1:45" x14ac:dyDescent="0.3">
      <c r="A5" s="28" t="s">
        <v>89</v>
      </c>
      <c r="B5" s="32" t="s">
        <v>92</v>
      </c>
      <c r="C5" s="55" t="s">
        <v>190</v>
      </c>
      <c r="D5" s="40">
        <v>1200</v>
      </c>
      <c r="E5" s="32" t="s">
        <v>94</v>
      </c>
      <c r="F5" s="32" t="s">
        <v>103</v>
      </c>
      <c r="G5" s="32" t="s">
        <v>110</v>
      </c>
      <c r="H5" s="32">
        <v>150</v>
      </c>
      <c r="I5" s="41">
        <v>25</v>
      </c>
      <c r="J5" s="41">
        <f>+D5*25</f>
        <v>30000</v>
      </c>
      <c r="K5" s="42">
        <v>55</v>
      </c>
      <c r="L5" s="41">
        <f>+K5*H5</f>
        <v>8250</v>
      </c>
      <c r="M5" s="41">
        <f>+J5+L5</f>
        <v>38250</v>
      </c>
      <c r="N5" s="28" t="s">
        <v>138</v>
      </c>
      <c r="O5" s="28" t="s">
        <v>139</v>
      </c>
      <c r="P5" s="33">
        <v>45598</v>
      </c>
      <c r="Q5" s="33">
        <v>45614</v>
      </c>
      <c r="R5" s="32">
        <v>150</v>
      </c>
      <c r="S5" s="32">
        <v>1300</v>
      </c>
      <c r="T5" s="43">
        <f>+R5/H5</f>
        <v>1</v>
      </c>
      <c r="U5" s="42">
        <v>55</v>
      </c>
      <c r="V5" s="42">
        <v>25</v>
      </c>
      <c r="W5" s="42">
        <f>+S5*V5</f>
        <v>32500</v>
      </c>
      <c r="X5" s="42">
        <f>+R5*U5</f>
        <v>8250</v>
      </c>
      <c r="Y5" s="42">
        <f>+W5+X5</f>
        <v>40750</v>
      </c>
      <c r="Z5">
        <v>15</v>
      </c>
      <c r="AA5" s="32">
        <f t="shared" si="0"/>
        <v>120</v>
      </c>
    </row>
    <row r="6" spans="1:45" x14ac:dyDescent="0.3">
      <c r="A6" s="88" t="s">
        <v>89</v>
      </c>
      <c r="B6" s="89" t="s">
        <v>92</v>
      </c>
      <c r="C6" s="90" t="s">
        <v>191</v>
      </c>
      <c r="D6" s="91">
        <v>1500</v>
      </c>
      <c r="E6" s="89" t="s">
        <v>95</v>
      </c>
      <c r="F6" s="89" t="s">
        <v>103</v>
      </c>
      <c r="G6" s="89" t="s">
        <v>111</v>
      </c>
      <c r="H6" s="89">
        <v>250</v>
      </c>
      <c r="I6" s="92">
        <v>25</v>
      </c>
      <c r="J6" s="92">
        <f t="shared" ref="J6:J19" si="1">+D6*25</f>
        <v>37500</v>
      </c>
      <c r="K6" s="92">
        <v>350</v>
      </c>
      <c r="L6" s="92">
        <f t="shared" ref="L6:L11" si="2">+K6*H6</f>
        <v>87500</v>
      </c>
      <c r="M6" s="92">
        <f t="shared" ref="M6:M19" si="3">+J6+L6</f>
        <v>125000</v>
      </c>
      <c r="N6" s="88" t="s">
        <v>140</v>
      </c>
      <c r="O6" s="88" t="s">
        <v>141</v>
      </c>
      <c r="P6" s="93">
        <v>45615</v>
      </c>
      <c r="Q6" s="88"/>
      <c r="R6" s="89">
        <v>100</v>
      </c>
      <c r="S6" s="89">
        <v>750</v>
      </c>
      <c r="T6" s="94">
        <f>+R6/H6</f>
        <v>0.4</v>
      </c>
      <c r="U6" s="92">
        <v>350</v>
      </c>
      <c r="V6" s="95">
        <v>30</v>
      </c>
      <c r="W6" s="95">
        <f>+S6*V6</f>
        <v>22500</v>
      </c>
      <c r="X6" s="95">
        <f>+R6*U6</f>
        <v>35000</v>
      </c>
      <c r="Y6" s="95">
        <f>+W6+X6</f>
        <v>57500</v>
      </c>
      <c r="Z6">
        <v>20</v>
      </c>
      <c r="AA6" s="89">
        <f t="shared" si="0"/>
        <v>160</v>
      </c>
    </row>
    <row r="7" spans="1:45" x14ac:dyDescent="0.3">
      <c r="A7" s="28" t="s">
        <v>89</v>
      </c>
      <c r="B7" s="32" t="s">
        <v>92</v>
      </c>
      <c r="C7" s="55" t="s">
        <v>192</v>
      </c>
      <c r="D7" s="40">
        <v>400</v>
      </c>
      <c r="E7" s="32" t="s">
        <v>96</v>
      </c>
      <c r="F7" s="32" t="s">
        <v>103</v>
      </c>
      <c r="G7" s="32" t="s">
        <v>112</v>
      </c>
      <c r="H7" s="32">
        <v>350</v>
      </c>
      <c r="I7" s="41">
        <v>25</v>
      </c>
      <c r="J7" s="41">
        <f t="shared" si="1"/>
        <v>10000</v>
      </c>
      <c r="K7" s="41">
        <v>9</v>
      </c>
      <c r="L7" s="41">
        <f t="shared" si="2"/>
        <v>3150</v>
      </c>
      <c r="M7" s="41">
        <f t="shared" si="3"/>
        <v>13150</v>
      </c>
      <c r="N7" s="28" t="s">
        <v>131</v>
      </c>
      <c r="O7" s="28" t="s">
        <v>132</v>
      </c>
      <c r="P7" s="28"/>
      <c r="Q7" s="28"/>
      <c r="R7" s="32"/>
      <c r="S7" s="32"/>
      <c r="T7" s="32"/>
      <c r="U7" s="32"/>
      <c r="V7" s="32"/>
      <c r="W7" s="32"/>
      <c r="X7" s="32"/>
      <c r="Y7" s="32"/>
      <c r="Z7">
        <v>7</v>
      </c>
      <c r="AA7" s="32">
        <f t="shared" si="0"/>
        <v>56</v>
      </c>
    </row>
    <row r="8" spans="1:45" x14ac:dyDescent="0.3">
      <c r="A8" s="28" t="s">
        <v>89</v>
      </c>
      <c r="B8" s="32" t="s">
        <v>92</v>
      </c>
      <c r="C8" s="55" t="s">
        <v>189</v>
      </c>
      <c r="D8" s="40">
        <v>300</v>
      </c>
      <c r="E8" s="32" t="s">
        <v>97</v>
      </c>
      <c r="F8" s="32" t="s">
        <v>104</v>
      </c>
      <c r="G8" s="32" t="s">
        <v>113</v>
      </c>
      <c r="H8" s="32">
        <v>3500</v>
      </c>
      <c r="I8" s="41">
        <v>25</v>
      </c>
      <c r="J8" s="41">
        <f t="shared" si="1"/>
        <v>7500</v>
      </c>
      <c r="K8" s="41">
        <f>5</f>
        <v>5</v>
      </c>
      <c r="L8" s="41">
        <f t="shared" si="2"/>
        <v>17500</v>
      </c>
      <c r="M8" s="41">
        <f t="shared" si="3"/>
        <v>25000</v>
      </c>
      <c r="N8" s="28" t="s">
        <v>133</v>
      </c>
      <c r="O8" s="28" t="s">
        <v>142</v>
      </c>
      <c r="P8" s="28"/>
      <c r="Q8" s="28"/>
      <c r="R8" s="32"/>
      <c r="S8" s="32"/>
      <c r="T8" s="32"/>
      <c r="U8" s="32"/>
      <c r="V8" s="32"/>
      <c r="W8" s="32"/>
      <c r="X8" s="32"/>
      <c r="Y8" s="32"/>
      <c r="Z8">
        <v>10</v>
      </c>
      <c r="AA8" s="32">
        <f t="shared" si="0"/>
        <v>80</v>
      </c>
      <c r="AB8" s="49"/>
    </row>
    <row r="9" spans="1:45" ht="28.8" x14ac:dyDescent="0.3">
      <c r="A9" s="28" t="s">
        <v>89</v>
      </c>
      <c r="B9" s="32" t="s">
        <v>92</v>
      </c>
      <c r="C9" s="55" t="s">
        <v>193</v>
      </c>
      <c r="D9" s="40">
        <v>1250</v>
      </c>
      <c r="E9" s="32" t="s">
        <v>98</v>
      </c>
      <c r="F9" s="32" t="s">
        <v>105</v>
      </c>
      <c r="G9" s="32" t="s">
        <v>114</v>
      </c>
      <c r="H9" s="32">
        <v>1</v>
      </c>
      <c r="I9" s="41">
        <v>25</v>
      </c>
      <c r="J9" s="41">
        <f t="shared" si="1"/>
        <v>31250</v>
      </c>
      <c r="K9" s="41">
        <v>50000</v>
      </c>
      <c r="L9" s="41">
        <f t="shared" si="2"/>
        <v>50000</v>
      </c>
      <c r="M9" s="41">
        <f t="shared" si="3"/>
        <v>81250</v>
      </c>
      <c r="N9" s="28" t="s">
        <v>143</v>
      </c>
      <c r="O9" s="28" t="s">
        <v>144</v>
      </c>
      <c r="P9" s="28"/>
      <c r="Q9" s="28"/>
      <c r="R9" s="32"/>
      <c r="S9" s="32"/>
      <c r="T9" s="32"/>
      <c r="U9" s="32"/>
      <c r="V9" s="32"/>
      <c r="W9" s="32"/>
      <c r="X9" s="32"/>
      <c r="Y9" s="32"/>
      <c r="Z9">
        <v>5</v>
      </c>
      <c r="AA9" s="32">
        <f t="shared" si="0"/>
        <v>40</v>
      </c>
    </row>
    <row r="10" spans="1:45" ht="28.8" x14ac:dyDescent="0.3">
      <c r="A10" s="28" t="s">
        <v>89</v>
      </c>
      <c r="B10" s="32" t="s">
        <v>92</v>
      </c>
      <c r="C10" s="55" t="s">
        <v>194</v>
      </c>
      <c r="D10" s="40">
        <v>250</v>
      </c>
      <c r="E10" s="32" t="s">
        <v>96</v>
      </c>
      <c r="F10" s="32" t="s">
        <v>106</v>
      </c>
      <c r="G10" s="32" t="s">
        <v>115</v>
      </c>
      <c r="H10" s="32">
        <v>1200</v>
      </c>
      <c r="I10" s="41">
        <v>25</v>
      </c>
      <c r="J10" s="41">
        <f t="shared" si="1"/>
        <v>6250</v>
      </c>
      <c r="K10" s="41">
        <v>12</v>
      </c>
      <c r="L10" s="41">
        <f t="shared" si="2"/>
        <v>14400</v>
      </c>
      <c r="M10" s="41">
        <f t="shared" si="3"/>
        <v>20650</v>
      </c>
      <c r="N10" s="28" t="s">
        <v>145</v>
      </c>
      <c r="O10" s="28" t="s">
        <v>146</v>
      </c>
      <c r="P10" s="28"/>
      <c r="Q10" s="28"/>
      <c r="R10" s="32"/>
      <c r="S10" s="32"/>
      <c r="T10" s="32"/>
      <c r="U10" s="32"/>
      <c r="V10" s="32"/>
      <c r="W10" s="32"/>
      <c r="X10" s="32"/>
      <c r="Y10" s="32"/>
      <c r="Z10">
        <v>7</v>
      </c>
      <c r="AA10" s="32">
        <f t="shared" si="0"/>
        <v>56</v>
      </c>
    </row>
    <row r="11" spans="1:45" x14ac:dyDescent="0.3">
      <c r="A11" s="28" t="s">
        <v>89</v>
      </c>
      <c r="B11" s="32" t="s">
        <v>92</v>
      </c>
      <c r="C11" s="55" t="s">
        <v>195</v>
      </c>
      <c r="D11" s="40">
        <v>250</v>
      </c>
      <c r="E11" s="32" t="s">
        <v>98</v>
      </c>
      <c r="F11" s="32" t="s">
        <v>107</v>
      </c>
      <c r="G11" s="32" t="s">
        <v>116</v>
      </c>
      <c r="H11" s="32">
        <v>1</v>
      </c>
      <c r="I11" s="41">
        <v>25</v>
      </c>
      <c r="J11" s="41">
        <f t="shared" si="1"/>
        <v>6250</v>
      </c>
      <c r="K11" s="41">
        <v>2500</v>
      </c>
      <c r="L11" s="41">
        <f t="shared" si="2"/>
        <v>2500</v>
      </c>
      <c r="M11" s="41">
        <f t="shared" si="3"/>
        <v>8750</v>
      </c>
      <c r="N11" s="28" t="s">
        <v>162</v>
      </c>
      <c r="O11" s="28" t="s">
        <v>163</v>
      </c>
      <c r="P11" s="28"/>
      <c r="Q11" s="28"/>
      <c r="R11" s="32"/>
      <c r="S11" s="32"/>
      <c r="T11" s="32"/>
      <c r="U11" s="32"/>
      <c r="V11" s="32"/>
      <c r="W11" s="32"/>
      <c r="X11" s="32"/>
      <c r="Y11" s="32"/>
      <c r="Z11">
        <v>5</v>
      </c>
      <c r="AA11" s="32">
        <f t="shared" si="0"/>
        <v>40</v>
      </c>
    </row>
    <row r="12" spans="1:45" s="48" customFormat="1" x14ac:dyDescent="0.3">
      <c r="A12" s="44" t="s">
        <v>89</v>
      </c>
      <c r="B12" s="45" t="s">
        <v>99</v>
      </c>
      <c r="C12" s="44" t="s">
        <v>100</v>
      </c>
      <c r="D12" s="46">
        <v>5150</v>
      </c>
      <c r="E12" s="45" t="s">
        <v>101</v>
      </c>
      <c r="F12" s="45"/>
      <c r="G12" s="45"/>
      <c r="H12" s="45"/>
      <c r="I12" s="45"/>
      <c r="J12" s="47"/>
      <c r="K12" s="47"/>
      <c r="L12" s="47"/>
      <c r="M12" s="47"/>
      <c r="N12" s="44" t="s">
        <v>140</v>
      </c>
      <c r="O12" s="44" t="s">
        <v>156</v>
      </c>
      <c r="P12" s="44"/>
      <c r="Q12" s="44"/>
      <c r="R12" s="45"/>
      <c r="S12" s="45"/>
      <c r="T12" s="45"/>
      <c r="U12" s="45"/>
      <c r="V12" s="45"/>
      <c r="W12" s="45"/>
      <c r="X12" s="45"/>
      <c r="Y12" s="45"/>
      <c r="Z12" s="48">
        <v>74</v>
      </c>
      <c r="AA12" s="48">
        <f t="shared" si="0"/>
        <v>592</v>
      </c>
    </row>
    <row r="13" spans="1:45" x14ac:dyDescent="0.3">
      <c r="A13" s="88" t="s">
        <v>89</v>
      </c>
      <c r="B13" s="89" t="s">
        <v>99</v>
      </c>
      <c r="C13" s="90" t="s">
        <v>190</v>
      </c>
      <c r="D13" s="91">
        <v>1200</v>
      </c>
      <c r="E13" s="89" t="s">
        <v>94</v>
      </c>
      <c r="F13" s="89" t="s">
        <v>103</v>
      </c>
      <c r="G13" s="89" t="s">
        <v>110</v>
      </c>
      <c r="H13" s="89">
        <v>150</v>
      </c>
      <c r="I13" s="92">
        <v>25</v>
      </c>
      <c r="J13" s="92">
        <f t="shared" si="1"/>
        <v>30000</v>
      </c>
      <c r="K13" s="95">
        <v>55</v>
      </c>
      <c r="L13" s="92">
        <f t="shared" ref="L13:L19" si="4">+K13*H13</f>
        <v>8250</v>
      </c>
      <c r="M13" s="92">
        <f t="shared" si="3"/>
        <v>38250</v>
      </c>
      <c r="N13" s="88" t="s">
        <v>140</v>
      </c>
      <c r="O13" s="88" t="s">
        <v>147</v>
      </c>
      <c r="P13" s="93">
        <v>45615</v>
      </c>
      <c r="Q13" s="93"/>
      <c r="R13" s="89">
        <v>75</v>
      </c>
      <c r="S13" s="89">
        <v>600</v>
      </c>
      <c r="T13" s="94">
        <v>0.5</v>
      </c>
      <c r="U13" s="95">
        <v>55</v>
      </c>
      <c r="V13" s="95">
        <v>30</v>
      </c>
      <c r="W13" s="95">
        <f>+S13*V13</f>
        <v>18000</v>
      </c>
      <c r="X13" s="95">
        <f>+R13*U13</f>
        <v>4125</v>
      </c>
      <c r="Y13" s="95">
        <f>+R13*U13+S13*V13</f>
        <v>22125</v>
      </c>
      <c r="Z13">
        <v>15</v>
      </c>
      <c r="AA13" s="89">
        <f t="shared" si="0"/>
        <v>120</v>
      </c>
    </row>
    <row r="14" spans="1:45" x14ac:dyDescent="0.3">
      <c r="A14" s="28" t="s">
        <v>89</v>
      </c>
      <c r="B14" s="32" t="s">
        <v>99</v>
      </c>
      <c r="C14" s="55" t="s">
        <v>191</v>
      </c>
      <c r="D14" s="40">
        <v>1500</v>
      </c>
      <c r="E14" s="32" t="s">
        <v>95</v>
      </c>
      <c r="F14" s="32" t="s">
        <v>103</v>
      </c>
      <c r="G14" s="32" t="s">
        <v>111</v>
      </c>
      <c r="H14" s="32">
        <v>250</v>
      </c>
      <c r="I14" s="41">
        <v>25</v>
      </c>
      <c r="J14" s="41">
        <f t="shared" si="1"/>
        <v>37500</v>
      </c>
      <c r="K14" s="41">
        <v>350</v>
      </c>
      <c r="L14" s="41">
        <f t="shared" si="4"/>
        <v>87500</v>
      </c>
      <c r="M14" s="41">
        <f t="shared" si="3"/>
        <v>125000</v>
      </c>
      <c r="N14" s="28" t="s">
        <v>131</v>
      </c>
      <c r="O14" s="28" t="s">
        <v>148</v>
      </c>
      <c r="P14" s="28"/>
      <c r="Q14" s="28"/>
      <c r="R14" s="32"/>
      <c r="S14" s="32"/>
      <c r="T14" s="32"/>
      <c r="U14" s="32"/>
      <c r="V14" s="32"/>
      <c r="W14" s="32"/>
      <c r="X14" s="32"/>
      <c r="Y14" s="32"/>
      <c r="Z14">
        <v>20</v>
      </c>
      <c r="AA14" s="32">
        <f t="shared" si="0"/>
        <v>160</v>
      </c>
    </row>
    <row r="15" spans="1:45" x14ac:dyDescent="0.3">
      <c r="A15" s="28" t="s">
        <v>89</v>
      </c>
      <c r="B15" s="32" t="s">
        <v>99</v>
      </c>
      <c r="C15" s="55" t="s">
        <v>192</v>
      </c>
      <c r="D15" s="40">
        <v>400</v>
      </c>
      <c r="E15" s="32" t="s">
        <v>96</v>
      </c>
      <c r="F15" s="32" t="s">
        <v>103</v>
      </c>
      <c r="G15" s="32" t="s">
        <v>112</v>
      </c>
      <c r="H15" s="32">
        <v>350</v>
      </c>
      <c r="I15" s="41">
        <v>25</v>
      </c>
      <c r="J15" s="41">
        <f t="shared" si="1"/>
        <v>10000</v>
      </c>
      <c r="K15" s="41">
        <v>9</v>
      </c>
      <c r="L15" s="41">
        <f t="shared" si="4"/>
        <v>3150</v>
      </c>
      <c r="M15" s="41">
        <f t="shared" si="3"/>
        <v>13150</v>
      </c>
      <c r="N15" s="28" t="s">
        <v>134</v>
      </c>
      <c r="O15" s="28" t="s">
        <v>135</v>
      </c>
      <c r="P15" s="28"/>
      <c r="Q15" s="28"/>
      <c r="R15" s="32"/>
      <c r="S15" s="32"/>
      <c r="T15" s="32"/>
      <c r="U15" s="32"/>
      <c r="V15" s="32"/>
      <c r="W15" s="32"/>
      <c r="X15" s="32"/>
      <c r="Y15" s="32"/>
      <c r="Z15">
        <v>7</v>
      </c>
      <c r="AA15" s="32">
        <f t="shared" si="0"/>
        <v>56</v>
      </c>
    </row>
    <row r="16" spans="1:45" x14ac:dyDescent="0.3">
      <c r="A16" s="28" t="s">
        <v>89</v>
      </c>
      <c r="B16" s="32" t="s">
        <v>99</v>
      </c>
      <c r="C16" s="55" t="s">
        <v>189</v>
      </c>
      <c r="D16" s="40">
        <v>300</v>
      </c>
      <c r="E16" s="32" t="s">
        <v>97</v>
      </c>
      <c r="F16" s="32" t="s">
        <v>104</v>
      </c>
      <c r="G16" s="32" t="s">
        <v>113</v>
      </c>
      <c r="H16" s="32">
        <v>3500</v>
      </c>
      <c r="I16" s="41">
        <v>25</v>
      </c>
      <c r="J16" s="41">
        <f t="shared" si="1"/>
        <v>7500</v>
      </c>
      <c r="K16" s="41">
        <f>5</f>
        <v>5</v>
      </c>
      <c r="L16" s="41">
        <f t="shared" si="4"/>
        <v>17500</v>
      </c>
      <c r="M16" s="41">
        <f t="shared" si="3"/>
        <v>25000</v>
      </c>
      <c r="N16" s="28" t="s">
        <v>149</v>
      </c>
      <c r="O16" s="28" t="s">
        <v>150</v>
      </c>
      <c r="P16" s="28"/>
      <c r="Q16" s="28"/>
      <c r="R16" s="32"/>
      <c r="S16" s="32"/>
      <c r="T16" s="32"/>
      <c r="U16" s="32"/>
      <c r="V16" s="32"/>
      <c r="W16" s="32"/>
      <c r="X16" s="32"/>
      <c r="Y16" s="32"/>
      <c r="Z16">
        <v>10</v>
      </c>
      <c r="AA16" s="32">
        <f t="shared" si="0"/>
        <v>80</v>
      </c>
    </row>
    <row r="17" spans="1:27" ht="28.8" x14ac:dyDescent="0.3">
      <c r="A17" s="28" t="s">
        <v>89</v>
      </c>
      <c r="B17" s="32" t="s">
        <v>99</v>
      </c>
      <c r="C17" s="55" t="s">
        <v>193</v>
      </c>
      <c r="D17" s="40">
        <v>1250</v>
      </c>
      <c r="E17" s="32" t="s">
        <v>98</v>
      </c>
      <c r="F17" s="32" t="s">
        <v>105</v>
      </c>
      <c r="G17" s="32" t="s">
        <v>114</v>
      </c>
      <c r="H17" s="32">
        <v>1</v>
      </c>
      <c r="I17" s="41">
        <v>25</v>
      </c>
      <c r="J17" s="41">
        <f t="shared" si="1"/>
        <v>31250</v>
      </c>
      <c r="K17" s="41">
        <v>50000</v>
      </c>
      <c r="L17" s="41">
        <f t="shared" si="4"/>
        <v>50000</v>
      </c>
      <c r="M17" s="41">
        <f t="shared" si="3"/>
        <v>81250</v>
      </c>
      <c r="N17" s="28" t="s">
        <v>151</v>
      </c>
      <c r="O17" s="28" t="s">
        <v>152</v>
      </c>
      <c r="P17" s="28"/>
      <c r="Q17" s="28"/>
      <c r="R17" s="32"/>
      <c r="S17" s="32"/>
      <c r="T17" s="32"/>
      <c r="U17" s="32"/>
      <c r="V17" s="32"/>
      <c r="W17" s="32"/>
      <c r="X17" s="32"/>
      <c r="Y17" s="32"/>
      <c r="Z17">
        <v>5</v>
      </c>
      <c r="AA17" s="32">
        <f t="shared" si="0"/>
        <v>40</v>
      </c>
    </row>
    <row r="18" spans="1:27" ht="28.8" x14ac:dyDescent="0.3">
      <c r="A18" s="28" t="s">
        <v>89</v>
      </c>
      <c r="B18" s="32" t="s">
        <v>99</v>
      </c>
      <c r="C18" s="55" t="s">
        <v>194</v>
      </c>
      <c r="D18" s="40">
        <v>250</v>
      </c>
      <c r="E18" s="32" t="s">
        <v>96</v>
      </c>
      <c r="F18" s="32" t="s">
        <v>106</v>
      </c>
      <c r="G18" s="32" t="s">
        <v>115</v>
      </c>
      <c r="H18" s="32">
        <v>1200</v>
      </c>
      <c r="I18" s="41">
        <v>25</v>
      </c>
      <c r="J18" s="41">
        <f t="shared" si="1"/>
        <v>6250</v>
      </c>
      <c r="K18" s="41">
        <v>12</v>
      </c>
      <c r="L18" s="41">
        <f t="shared" si="4"/>
        <v>14400</v>
      </c>
      <c r="M18" s="41">
        <f t="shared" si="3"/>
        <v>20650</v>
      </c>
      <c r="N18" s="28" t="s">
        <v>153</v>
      </c>
      <c r="O18" s="28" t="s">
        <v>154</v>
      </c>
      <c r="P18" s="28"/>
      <c r="Q18" s="28"/>
      <c r="R18" s="32"/>
      <c r="S18" s="32"/>
      <c r="T18" s="32"/>
      <c r="U18" s="32"/>
      <c r="V18" s="32"/>
      <c r="W18" s="32"/>
      <c r="X18" s="32"/>
      <c r="Y18" s="32"/>
      <c r="Z18">
        <v>7</v>
      </c>
      <c r="AA18" s="32">
        <f t="shared" si="0"/>
        <v>56</v>
      </c>
    </row>
    <row r="19" spans="1:27" x14ac:dyDescent="0.3">
      <c r="A19" s="28" t="s">
        <v>89</v>
      </c>
      <c r="B19" s="32" t="s">
        <v>99</v>
      </c>
      <c r="C19" s="55" t="s">
        <v>195</v>
      </c>
      <c r="D19" s="40">
        <v>250</v>
      </c>
      <c r="E19" s="32" t="s">
        <v>98</v>
      </c>
      <c r="F19" s="32" t="s">
        <v>107</v>
      </c>
      <c r="G19" s="32" t="s">
        <v>116</v>
      </c>
      <c r="H19" s="32">
        <v>1</v>
      </c>
      <c r="I19" s="41">
        <v>25</v>
      </c>
      <c r="J19" s="41">
        <f t="shared" si="1"/>
        <v>6250</v>
      </c>
      <c r="K19" s="41">
        <v>2500</v>
      </c>
      <c r="L19" s="41">
        <f t="shared" si="4"/>
        <v>2500</v>
      </c>
      <c r="M19" s="41">
        <f t="shared" si="3"/>
        <v>8750</v>
      </c>
      <c r="N19" s="28" t="s">
        <v>155</v>
      </c>
      <c r="O19" s="28" t="s">
        <v>156</v>
      </c>
      <c r="P19" s="28"/>
      <c r="Q19" s="28"/>
      <c r="R19" s="32"/>
      <c r="S19" s="32"/>
      <c r="T19" s="32"/>
      <c r="U19" s="32"/>
      <c r="V19" s="32"/>
      <c r="W19" s="32"/>
      <c r="X19" s="32"/>
      <c r="Y19" s="32"/>
      <c r="Z19">
        <v>5</v>
      </c>
      <c r="AA19" s="32">
        <f t="shared" si="0"/>
        <v>40</v>
      </c>
    </row>
  </sheetData>
  <autoFilter ref="A2:AS19" xr:uid="{55FE601B-6CA6-4323-835C-CE85F91EA15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B01E-2417-464B-9583-4418F6678020}">
  <dimension ref="B1:Q104"/>
  <sheetViews>
    <sheetView zoomScale="70" zoomScaleNormal="70" workbookViewId="0">
      <selection activeCell="D4" sqref="D4"/>
    </sheetView>
  </sheetViews>
  <sheetFormatPr defaultColWidth="10.84375" defaultRowHeight="17.399999999999999" x14ac:dyDescent="0.3"/>
  <cols>
    <col min="1" max="1" width="4.23046875" customWidth="1"/>
    <col min="2" max="2" width="18.3046875" customWidth="1"/>
  </cols>
  <sheetData>
    <row r="1" spans="2:17" x14ac:dyDescent="0.3">
      <c r="B1" s="56" t="s">
        <v>196</v>
      </c>
    </row>
    <row r="2" spans="2:17" x14ac:dyDescent="0.3">
      <c r="C2" s="30">
        <v>45591</v>
      </c>
      <c r="D2" s="30">
        <f>+C2+7</f>
        <v>45598</v>
      </c>
      <c r="E2" s="30">
        <f t="shared" ref="E2:Q2" si="0">+D2+7</f>
        <v>45605</v>
      </c>
      <c r="F2" s="30">
        <f t="shared" si="0"/>
        <v>45612</v>
      </c>
      <c r="G2" s="30">
        <f t="shared" si="0"/>
        <v>45619</v>
      </c>
      <c r="H2" s="30">
        <f t="shared" si="0"/>
        <v>45626</v>
      </c>
      <c r="I2" s="30">
        <f t="shared" si="0"/>
        <v>45633</v>
      </c>
      <c r="J2" s="30">
        <f t="shared" si="0"/>
        <v>45640</v>
      </c>
      <c r="K2" s="30">
        <f t="shared" si="0"/>
        <v>45647</v>
      </c>
      <c r="L2" s="30">
        <f t="shared" si="0"/>
        <v>45654</v>
      </c>
      <c r="M2" s="30">
        <f t="shared" si="0"/>
        <v>45661</v>
      </c>
      <c r="N2" s="30">
        <f t="shared" si="0"/>
        <v>45668</v>
      </c>
      <c r="O2" s="30">
        <f t="shared" si="0"/>
        <v>45675</v>
      </c>
      <c r="P2" s="30">
        <f t="shared" si="0"/>
        <v>45682</v>
      </c>
      <c r="Q2" s="30">
        <f t="shared" si="0"/>
        <v>45689</v>
      </c>
    </row>
    <row r="3" spans="2:17" x14ac:dyDescent="0.3">
      <c r="B3" t="s">
        <v>167</v>
      </c>
      <c r="C3" s="50">
        <f>+'Rec Plan'!E55</f>
        <v>80</v>
      </c>
      <c r="D3" s="50">
        <f>+'Rec Plan'!F55</f>
        <v>560</v>
      </c>
      <c r="E3" s="50">
        <f>+'Rec Plan'!G55</f>
        <v>560</v>
      </c>
      <c r="F3" s="50">
        <f>+'Rec Plan'!H55</f>
        <v>1085</v>
      </c>
      <c r="G3" s="50">
        <f>+'Rec Plan'!I55</f>
        <v>1085</v>
      </c>
      <c r="H3" s="50">
        <f>+'Rec Plan'!J55</f>
        <v>662.14</v>
      </c>
      <c r="I3" s="50">
        <f>+'Rec Plan'!K55</f>
        <v>897.86</v>
      </c>
      <c r="J3" s="50">
        <f>+'Rec Plan'!L55</f>
        <v>735</v>
      </c>
      <c r="K3" s="50">
        <f>+'Rec Plan'!M55</f>
        <v>1799.29</v>
      </c>
      <c r="L3" s="50">
        <f>+'Rec Plan'!N55</f>
        <v>595.71</v>
      </c>
      <c r="M3" s="50">
        <f>+'Rec Plan'!O55</f>
        <v>460</v>
      </c>
      <c r="N3" s="50">
        <f>+'Rec Plan'!P55</f>
        <v>1315.71</v>
      </c>
      <c r="O3" s="50">
        <f>+'Rec Plan'!Q55</f>
        <v>264.28999999999996</v>
      </c>
      <c r="P3" s="50">
        <f>+'Rec Plan'!R55</f>
        <v>200</v>
      </c>
      <c r="Q3" s="50">
        <f>+'Rec Plan'!S55</f>
        <v>0</v>
      </c>
    </row>
    <row r="4" spans="2:17" x14ac:dyDescent="0.3">
      <c r="B4" t="s">
        <v>239</v>
      </c>
      <c r="C4" s="50">
        <f>+'Rec Real'!E74</f>
        <v>0</v>
      </c>
      <c r="D4" s="50">
        <f>+'Rec Real'!F74</f>
        <v>494.08</v>
      </c>
      <c r="E4" s="50">
        <f>+'Rec Real'!G74</f>
        <v>494.08</v>
      </c>
      <c r="F4" s="50">
        <f>+'Rec Real'!H74</f>
        <v>831.76</v>
      </c>
      <c r="G4" s="50">
        <f>+'Rec Real'!I74</f>
        <v>580</v>
      </c>
      <c r="H4" s="50">
        <f>+'Rec Real'!J74</f>
        <v>0</v>
      </c>
      <c r="I4" s="50">
        <f>+'Rec Real'!K74</f>
        <v>0</v>
      </c>
      <c r="J4" s="50">
        <f>+'Rec Real'!L74</f>
        <v>0</v>
      </c>
      <c r="K4" s="50">
        <f>+'Rec Real'!M74</f>
        <v>0</v>
      </c>
      <c r="L4" s="50">
        <f>+'Rec Real'!N74</f>
        <v>0</v>
      </c>
      <c r="M4" s="50">
        <f>+'Rec Real'!O74</f>
        <v>0</v>
      </c>
      <c r="N4" s="50">
        <f>+'Rec Real'!P74</f>
        <v>0</v>
      </c>
      <c r="O4" s="50">
        <f>+'Rec Real'!Q74</f>
        <v>0</v>
      </c>
      <c r="P4" s="50">
        <f>+'Rec Real'!R74</f>
        <v>0</v>
      </c>
      <c r="Q4" s="50">
        <f>+'Rec Real'!S74</f>
        <v>0</v>
      </c>
    </row>
    <row r="5" spans="2:17" x14ac:dyDescent="0.3">
      <c r="B5" t="s">
        <v>168</v>
      </c>
      <c r="C5" s="50">
        <f>+C3</f>
        <v>80</v>
      </c>
      <c r="D5" s="50">
        <f>+C5+D3</f>
        <v>640</v>
      </c>
      <c r="E5" s="50">
        <f t="shared" ref="E5:Q5" si="1">+D5+E3</f>
        <v>1200</v>
      </c>
      <c r="F5" s="50">
        <f t="shared" si="1"/>
        <v>2285</v>
      </c>
      <c r="G5" s="50">
        <f t="shared" si="1"/>
        <v>3370</v>
      </c>
      <c r="H5" s="50">
        <f t="shared" si="1"/>
        <v>4032.14</v>
      </c>
      <c r="I5" s="50">
        <f t="shared" si="1"/>
        <v>4930</v>
      </c>
      <c r="J5" s="50">
        <f t="shared" si="1"/>
        <v>5665</v>
      </c>
      <c r="K5" s="50">
        <f t="shared" si="1"/>
        <v>7464.29</v>
      </c>
      <c r="L5" s="50">
        <f t="shared" si="1"/>
        <v>8060</v>
      </c>
      <c r="M5" s="50">
        <f t="shared" si="1"/>
        <v>8520</v>
      </c>
      <c r="N5" s="50">
        <f t="shared" si="1"/>
        <v>9835.7099999999991</v>
      </c>
      <c r="O5" s="50">
        <f t="shared" si="1"/>
        <v>10100</v>
      </c>
      <c r="P5" s="50">
        <f t="shared" si="1"/>
        <v>10300</v>
      </c>
      <c r="Q5" s="50">
        <f t="shared" si="1"/>
        <v>10300</v>
      </c>
    </row>
    <row r="6" spans="2:17" x14ac:dyDescent="0.3">
      <c r="B6" t="s">
        <v>240</v>
      </c>
      <c r="C6" s="50">
        <f>+C4</f>
        <v>0</v>
      </c>
      <c r="D6" s="50">
        <f>+C6+D4</f>
        <v>494.08</v>
      </c>
      <c r="E6" s="50">
        <f t="shared" ref="E6:G6" si="2">+D6+E4</f>
        <v>988.16</v>
      </c>
      <c r="F6" s="50">
        <f t="shared" si="2"/>
        <v>1819.92</v>
      </c>
      <c r="G6" s="50">
        <f t="shared" si="2"/>
        <v>2399.92</v>
      </c>
      <c r="H6" s="50"/>
      <c r="I6" s="50"/>
      <c r="J6" s="50"/>
      <c r="K6" s="50"/>
      <c r="L6" s="50"/>
      <c r="M6" s="50"/>
      <c r="N6" s="50"/>
      <c r="O6" s="50"/>
      <c r="P6" s="50"/>
      <c r="Q6" s="50"/>
    </row>
    <row r="32" spans="3:17" x14ac:dyDescent="0.3">
      <c r="C32" s="53">
        <v>45591</v>
      </c>
      <c r="D32" s="53">
        <f>+C32+7</f>
        <v>45598</v>
      </c>
      <c r="E32" s="53">
        <f t="shared" ref="E32" si="3">+D32+7</f>
        <v>45605</v>
      </c>
      <c r="F32" s="53">
        <f t="shared" ref="F32" si="4">+E32+7</f>
        <v>45612</v>
      </c>
      <c r="G32" s="53">
        <f t="shared" ref="G32" si="5">+F32+7</f>
        <v>45619</v>
      </c>
      <c r="H32" s="53">
        <f t="shared" ref="H32" si="6">+G32+7</f>
        <v>45626</v>
      </c>
      <c r="I32" s="53">
        <f t="shared" ref="I32" si="7">+H32+7</f>
        <v>45633</v>
      </c>
      <c r="J32" s="53">
        <f t="shared" ref="J32" si="8">+I32+7</f>
        <v>45640</v>
      </c>
      <c r="K32" s="53">
        <f t="shared" ref="K32" si="9">+J32+7</f>
        <v>45647</v>
      </c>
      <c r="L32" s="53">
        <f t="shared" ref="L32" si="10">+K32+7</f>
        <v>45654</v>
      </c>
      <c r="M32" s="53">
        <f t="shared" ref="M32" si="11">+L32+7</f>
        <v>45661</v>
      </c>
      <c r="N32" s="53">
        <f t="shared" ref="N32" si="12">+M32+7</f>
        <v>45668</v>
      </c>
      <c r="O32" s="53">
        <f t="shared" ref="O32" si="13">+N32+7</f>
        <v>45675</v>
      </c>
      <c r="P32" s="53">
        <f t="shared" ref="P32" si="14">+O32+7</f>
        <v>45682</v>
      </c>
      <c r="Q32" s="53">
        <f t="shared" ref="Q32" si="15">+P32+7</f>
        <v>45689</v>
      </c>
    </row>
    <row r="33" spans="2:17" x14ac:dyDescent="0.3">
      <c r="B33" s="17" t="s">
        <v>170</v>
      </c>
      <c r="C33" s="51">
        <f>+C3/$Q$5</f>
        <v>7.7669902912621356E-3</v>
      </c>
      <c r="D33" s="51">
        <f t="shared" ref="D33:Q33" si="16">+D3/$Q$5</f>
        <v>5.4368932038834951E-2</v>
      </c>
      <c r="E33" s="51">
        <f t="shared" si="16"/>
        <v>5.4368932038834951E-2</v>
      </c>
      <c r="F33" s="51">
        <f t="shared" si="16"/>
        <v>0.10533980582524272</v>
      </c>
      <c r="G33" s="51">
        <f t="shared" si="16"/>
        <v>0.10533980582524272</v>
      </c>
      <c r="H33" s="51">
        <f t="shared" si="16"/>
        <v>6.4285436893203887E-2</v>
      </c>
      <c r="I33" s="51">
        <f t="shared" si="16"/>
        <v>8.7170873786407768E-2</v>
      </c>
      <c r="J33" s="51">
        <f t="shared" si="16"/>
        <v>7.1359223300970873E-2</v>
      </c>
      <c r="K33" s="51">
        <f t="shared" si="16"/>
        <v>0.17468834951456311</v>
      </c>
      <c r="L33" s="51">
        <f t="shared" si="16"/>
        <v>5.7835922330097093E-2</v>
      </c>
      <c r="M33" s="51">
        <f t="shared" si="16"/>
        <v>4.4660194174757278E-2</v>
      </c>
      <c r="N33" s="51">
        <f t="shared" si="16"/>
        <v>0.12773883495145633</v>
      </c>
      <c r="O33" s="51">
        <f t="shared" si="16"/>
        <v>2.5659223300970872E-2</v>
      </c>
      <c r="P33" s="51">
        <f t="shared" si="16"/>
        <v>1.9417475728155338E-2</v>
      </c>
      <c r="Q33" s="51">
        <f t="shared" si="16"/>
        <v>0</v>
      </c>
    </row>
    <row r="34" spans="2:17" x14ac:dyDescent="0.3">
      <c r="B34" s="17" t="s">
        <v>171</v>
      </c>
      <c r="C34" s="51">
        <f>+C4/$Q$5</f>
        <v>0</v>
      </c>
      <c r="D34" s="51">
        <f>+D4/$Q$5</f>
        <v>4.7968932038834948E-2</v>
      </c>
      <c r="E34" s="51">
        <f>+E4/$Q$5</f>
        <v>4.7968932038834948E-2</v>
      </c>
      <c r="F34" s="51">
        <f>+F4/$Q$5</f>
        <v>8.0753398058252421E-2</v>
      </c>
      <c r="G34" s="51">
        <f t="shared" ref="G34:Q34" si="17">+G4/$Q$5</f>
        <v>5.6310679611650483E-2</v>
      </c>
      <c r="H34" s="51">
        <f t="shared" si="17"/>
        <v>0</v>
      </c>
      <c r="I34" s="51">
        <f t="shared" si="17"/>
        <v>0</v>
      </c>
      <c r="J34" s="51">
        <f t="shared" si="17"/>
        <v>0</v>
      </c>
      <c r="K34" s="51">
        <f t="shared" si="17"/>
        <v>0</v>
      </c>
      <c r="L34" s="51">
        <f t="shared" si="17"/>
        <v>0</v>
      </c>
      <c r="M34" s="51">
        <f t="shared" si="17"/>
        <v>0</v>
      </c>
      <c r="N34" s="51">
        <f t="shared" si="17"/>
        <v>0</v>
      </c>
      <c r="O34" s="51">
        <f t="shared" si="17"/>
        <v>0</v>
      </c>
      <c r="P34" s="51">
        <f t="shared" si="17"/>
        <v>0</v>
      </c>
      <c r="Q34" s="51">
        <f t="shared" si="17"/>
        <v>0</v>
      </c>
    </row>
    <row r="35" spans="2:17" x14ac:dyDescent="0.3">
      <c r="B35" s="17" t="s">
        <v>172</v>
      </c>
      <c r="C35" s="51">
        <f>+C33</f>
        <v>7.7669902912621356E-3</v>
      </c>
      <c r="D35" s="51">
        <f>+C35+D33</f>
        <v>6.2135922330097085E-2</v>
      </c>
      <c r="E35" s="51">
        <f t="shared" ref="E35:Q36" si="18">+D35+E33</f>
        <v>0.11650485436893204</v>
      </c>
      <c r="F35" s="51">
        <f t="shared" si="18"/>
        <v>0.22184466019417476</v>
      </c>
      <c r="G35" s="51">
        <f t="shared" si="18"/>
        <v>0.32718446601941747</v>
      </c>
      <c r="H35" s="51">
        <f t="shared" si="18"/>
        <v>0.39146990291262135</v>
      </c>
      <c r="I35" s="51">
        <f t="shared" si="18"/>
        <v>0.4786407766990291</v>
      </c>
      <c r="J35" s="51">
        <f t="shared" si="18"/>
        <v>0.54999999999999993</v>
      </c>
      <c r="K35" s="51">
        <f t="shared" si="18"/>
        <v>0.72468834951456307</v>
      </c>
      <c r="L35" s="51">
        <f t="shared" si="18"/>
        <v>0.78252427184466011</v>
      </c>
      <c r="M35" s="51">
        <f t="shared" si="18"/>
        <v>0.82718446601941742</v>
      </c>
      <c r="N35" s="51">
        <f t="shared" si="18"/>
        <v>0.95492330097087375</v>
      </c>
      <c r="O35" s="51">
        <f t="shared" si="18"/>
        <v>0.98058252427184467</v>
      </c>
      <c r="P35" s="51">
        <f t="shared" si="18"/>
        <v>1</v>
      </c>
      <c r="Q35" s="51">
        <f t="shared" si="18"/>
        <v>1</v>
      </c>
    </row>
    <row r="36" spans="2:17" x14ac:dyDescent="0.3">
      <c r="B36" s="17" t="s">
        <v>173</v>
      </c>
      <c r="C36" s="51">
        <f>+C34</f>
        <v>0</v>
      </c>
      <c r="D36" s="51">
        <f>+C36+D34</f>
        <v>4.7968932038834948E-2</v>
      </c>
      <c r="E36" s="51">
        <f t="shared" ref="E36:F36" si="19">+D36+E34</f>
        <v>9.5937864077669896E-2</v>
      </c>
      <c r="F36" s="51">
        <f t="shared" si="19"/>
        <v>0.17669126213592232</v>
      </c>
      <c r="G36" s="51">
        <f t="shared" si="18"/>
        <v>0.2330019417475728</v>
      </c>
      <c r="H36" s="51"/>
      <c r="I36" s="52"/>
      <c r="J36" s="52"/>
      <c r="K36" s="52"/>
      <c r="L36" s="52"/>
      <c r="M36" s="52"/>
      <c r="N36" s="52"/>
      <c r="O36" s="52"/>
      <c r="P36" s="52"/>
      <c r="Q36" s="52"/>
    </row>
    <row r="39" spans="2:17" x14ac:dyDescent="0.3">
      <c r="B39" s="56" t="s">
        <v>197</v>
      </c>
    </row>
    <row r="40" spans="2:17" x14ac:dyDescent="0.3">
      <c r="C40" s="53">
        <v>45591</v>
      </c>
      <c r="D40" s="53">
        <f>+C40+7</f>
        <v>45598</v>
      </c>
      <c r="E40" s="53">
        <f t="shared" ref="E40" si="20">+D40+7</f>
        <v>45605</v>
      </c>
      <c r="F40" s="53">
        <f t="shared" ref="F40" si="21">+E40+7</f>
        <v>45612</v>
      </c>
      <c r="G40" s="53">
        <f t="shared" ref="G40" si="22">+F40+7</f>
        <v>45619</v>
      </c>
      <c r="H40" s="53">
        <f t="shared" ref="H40" si="23">+G40+7</f>
        <v>45626</v>
      </c>
      <c r="I40" s="53">
        <f t="shared" ref="I40" si="24">+H40+7</f>
        <v>45633</v>
      </c>
      <c r="J40" s="53">
        <f t="shared" ref="J40" si="25">+I40+7</f>
        <v>45640</v>
      </c>
      <c r="K40" s="53">
        <f t="shared" ref="K40" si="26">+J40+7</f>
        <v>45647</v>
      </c>
      <c r="L40" s="53">
        <f t="shared" ref="L40" si="27">+K40+7</f>
        <v>45654</v>
      </c>
      <c r="M40" s="53">
        <f t="shared" ref="M40" si="28">+L40+7</f>
        <v>45661</v>
      </c>
      <c r="N40" s="53">
        <f t="shared" ref="N40" si="29">+M40+7</f>
        <v>45668</v>
      </c>
      <c r="O40" s="53">
        <f t="shared" ref="O40" si="30">+N40+7</f>
        <v>45675</v>
      </c>
      <c r="P40" s="53">
        <f t="shared" ref="P40" si="31">+O40+7</f>
        <v>45682</v>
      </c>
      <c r="Q40" s="53">
        <f t="shared" ref="Q40" si="32">+P40+7</f>
        <v>45689</v>
      </c>
    </row>
    <row r="41" spans="2:17" x14ac:dyDescent="0.3">
      <c r="B41" s="58" t="s">
        <v>167</v>
      </c>
      <c r="C41" s="52">
        <f>+C3</f>
        <v>80</v>
      </c>
      <c r="D41" s="52">
        <f t="shared" ref="D41:Q41" si="33">+D3</f>
        <v>560</v>
      </c>
      <c r="E41" s="52">
        <f t="shared" si="33"/>
        <v>560</v>
      </c>
      <c r="F41" s="52">
        <f t="shared" si="33"/>
        <v>1085</v>
      </c>
      <c r="G41" s="52">
        <f t="shared" si="33"/>
        <v>1085</v>
      </c>
      <c r="H41" s="52">
        <f t="shared" si="33"/>
        <v>662.14</v>
      </c>
      <c r="I41" s="52">
        <f t="shared" si="33"/>
        <v>897.86</v>
      </c>
      <c r="J41" s="52">
        <f t="shared" si="33"/>
        <v>735</v>
      </c>
      <c r="K41" s="52">
        <f t="shared" si="33"/>
        <v>1799.29</v>
      </c>
      <c r="L41" s="52">
        <f t="shared" si="33"/>
        <v>595.71</v>
      </c>
      <c r="M41" s="52">
        <f t="shared" si="33"/>
        <v>460</v>
      </c>
      <c r="N41" s="52">
        <f t="shared" si="33"/>
        <v>1315.71</v>
      </c>
      <c r="O41" s="52">
        <f t="shared" si="33"/>
        <v>264.28999999999996</v>
      </c>
      <c r="P41" s="52">
        <f t="shared" si="33"/>
        <v>200</v>
      </c>
      <c r="Q41" s="52">
        <f t="shared" si="33"/>
        <v>0</v>
      </c>
    </row>
    <row r="42" spans="2:17" x14ac:dyDescent="0.3">
      <c r="B42" s="17" t="s">
        <v>169</v>
      </c>
      <c r="C42" s="52">
        <f>+'Rec Real'!E48</f>
        <v>0</v>
      </c>
      <c r="D42" s="52">
        <f>+'Rec Real'!F48</f>
        <v>535.29</v>
      </c>
      <c r="E42" s="52">
        <f>+'Rec Real'!G48</f>
        <v>535.29</v>
      </c>
      <c r="F42" s="52">
        <f>+'Rec Real'!H48</f>
        <v>849.41</v>
      </c>
      <c r="G42" s="52">
        <f>+'Rec Real'!I48</f>
        <v>580</v>
      </c>
      <c r="H42" s="52">
        <f>+'Rec Real'!J48</f>
        <v>0</v>
      </c>
      <c r="I42" s="52">
        <f>+'Rec Real'!K48</f>
        <v>0</v>
      </c>
      <c r="J42" s="52">
        <f>+'Rec Real'!L48</f>
        <v>0</v>
      </c>
      <c r="K42" s="52">
        <f>+'Rec Real'!M48</f>
        <v>0</v>
      </c>
      <c r="L42" s="52">
        <f>+'Rec Real'!N48</f>
        <v>0</v>
      </c>
      <c r="M42" s="52">
        <f>+'Rec Real'!O48</f>
        <v>0</v>
      </c>
      <c r="N42" s="52">
        <f>+'Rec Real'!P48</f>
        <v>0</v>
      </c>
      <c r="O42" s="52">
        <f>+'Rec Real'!Q48</f>
        <v>0</v>
      </c>
      <c r="P42" s="52">
        <f>+'Rec Real'!R48</f>
        <v>0</v>
      </c>
      <c r="Q42" s="52">
        <f>+'Rec Real'!S48</f>
        <v>0</v>
      </c>
    </row>
    <row r="68" spans="2:17" x14ac:dyDescent="0.3">
      <c r="C68" s="53">
        <v>45591</v>
      </c>
      <c r="D68" s="53">
        <f>+C68+7</f>
        <v>45598</v>
      </c>
      <c r="E68" s="53">
        <f t="shared" ref="E68" si="34">+D68+7</f>
        <v>45605</v>
      </c>
      <c r="F68" s="53">
        <f t="shared" ref="F68" si="35">+E68+7</f>
        <v>45612</v>
      </c>
      <c r="G68" s="53">
        <f t="shared" ref="G68" si="36">+F68+7</f>
        <v>45619</v>
      </c>
      <c r="H68" s="53">
        <f t="shared" ref="H68" si="37">+G68+7</f>
        <v>45626</v>
      </c>
      <c r="I68" s="53">
        <f t="shared" ref="I68" si="38">+H68+7</f>
        <v>45633</v>
      </c>
      <c r="J68" s="53">
        <f t="shared" ref="J68" si="39">+I68+7</f>
        <v>45640</v>
      </c>
      <c r="K68" s="53">
        <f t="shared" ref="K68" si="40">+J68+7</f>
        <v>45647</v>
      </c>
      <c r="L68" s="53">
        <f t="shared" ref="L68" si="41">+K68+7</f>
        <v>45654</v>
      </c>
      <c r="M68" s="53">
        <f t="shared" ref="M68" si="42">+L68+7</f>
        <v>45661</v>
      </c>
      <c r="N68" s="53">
        <f t="shared" ref="N68" si="43">+M68+7</f>
        <v>45668</v>
      </c>
      <c r="O68" s="53">
        <f t="shared" ref="O68" si="44">+N68+7</f>
        <v>45675</v>
      </c>
      <c r="P68" s="53">
        <f t="shared" ref="P68" si="45">+O68+7</f>
        <v>45682</v>
      </c>
      <c r="Q68" s="53">
        <f t="shared" ref="Q68" si="46">+P68+7</f>
        <v>45689</v>
      </c>
    </row>
    <row r="69" spans="2:17" x14ac:dyDescent="0.3">
      <c r="B69" s="17" t="s">
        <v>198</v>
      </c>
      <c r="C69" s="57">
        <f>+C41/8</f>
        <v>10</v>
      </c>
      <c r="D69" s="57">
        <f t="shared" ref="D69:Q70" si="47">+D41/8</f>
        <v>70</v>
      </c>
      <c r="E69" s="57">
        <f t="shared" si="47"/>
        <v>70</v>
      </c>
      <c r="F69" s="57">
        <f t="shared" si="47"/>
        <v>135.625</v>
      </c>
      <c r="G69" s="57">
        <f t="shared" si="47"/>
        <v>135.625</v>
      </c>
      <c r="H69" s="57">
        <f t="shared" si="47"/>
        <v>82.767499999999998</v>
      </c>
      <c r="I69" s="57">
        <f t="shared" si="47"/>
        <v>112.2325</v>
      </c>
      <c r="J69" s="57">
        <f t="shared" si="47"/>
        <v>91.875</v>
      </c>
      <c r="K69" s="57">
        <f t="shared" si="47"/>
        <v>224.91125</v>
      </c>
      <c r="L69" s="57">
        <f t="shared" si="47"/>
        <v>74.463750000000005</v>
      </c>
      <c r="M69" s="57">
        <f t="shared" si="47"/>
        <v>57.5</v>
      </c>
      <c r="N69" s="57">
        <f t="shared" si="47"/>
        <v>164.46375</v>
      </c>
      <c r="O69" s="57">
        <f t="shared" si="47"/>
        <v>33.036249999999995</v>
      </c>
      <c r="P69" s="57">
        <f t="shared" si="47"/>
        <v>25</v>
      </c>
      <c r="Q69" s="57">
        <f t="shared" si="47"/>
        <v>0</v>
      </c>
    </row>
    <row r="70" spans="2:17" x14ac:dyDescent="0.3">
      <c r="B70" s="17" t="s">
        <v>199</v>
      </c>
      <c r="C70" s="57">
        <f>+C42/8</f>
        <v>0</v>
      </c>
      <c r="D70" s="57">
        <f>+D42/8</f>
        <v>66.911249999999995</v>
      </c>
      <c r="E70" s="57">
        <f t="shared" si="47"/>
        <v>66.911249999999995</v>
      </c>
      <c r="F70" s="57">
        <f t="shared" si="47"/>
        <v>106.17625</v>
      </c>
      <c r="G70" s="57">
        <f t="shared" si="47"/>
        <v>72.5</v>
      </c>
      <c r="H70" s="57">
        <f t="shared" si="47"/>
        <v>0</v>
      </c>
      <c r="I70" s="57">
        <f t="shared" si="47"/>
        <v>0</v>
      </c>
      <c r="J70" s="57">
        <f t="shared" si="47"/>
        <v>0</v>
      </c>
      <c r="K70" s="57">
        <f t="shared" si="47"/>
        <v>0</v>
      </c>
      <c r="L70" s="57">
        <f t="shared" si="47"/>
        <v>0</v>
      </c>
      <c r="M70" s="57">
        <f t="shared" si="47"/>
        <v>0</v>
      </c>
      <c r="N70" s="57">
        <f t="shared" si="47"/>
        <v>0</v>
      </c>
      <c r="O70" s="57">
        <f t="shared" si="47"/>
        <v>0</v>
      </c>
      <c r="P70" s="57">
        <f t="shared" si="47"/>
        <v>0</v>
      </c>
      <c r="Q70" s="57">
        <f t="shared" si="47"/>
        <v>0</v>
      </c>
    </row>
    <row r="74" spans="2:17" x14ac:dyDescent="0.3">
      <c r="B74" s="56" t="s">
        <v>200</v>
      </c>
    </row>
    <row r="100" spans="2:17" x14ac:dyDescent="0.3">
      <c r="C100" s="53">
        <v>45591</v>
      </c>
      <c r="D100" s="53">
        <f>+C100+7</f>
        <v>45598</v>
      </c>
      <c r="E100" s="53">
        <f t="shared" ref="E100" si="48">+D100+7</f>
        <v>45605</v>
      </c>
      <c r="F100" s="53">
        <f t="shared" ref="F100" si="49">+E100+7</f>
        <v>45612</v>
      </c>
      <c r="G100" s="53">
        <f t="shared" ref="G100" si="50">+F100+7</f>
        <v>45619</v>
      </c>
      <c r="H100" s="53">
        <f t="shared" ref="H100" si="51">+G100+7</f>
        <v>45626</v>
      </c>
      <c r="I100" s="53">
        <f t="shared" ref="I100" si="52">+H100+7</f>
        <v>45633</v>
      </c>
      <c r="J100" s="53">
        <f t="shared" ref="J100" si="53">+I100+7</f>
        <v>45640</v>
      </c>
      <c r="K100" s="53">
        <f t="shared" ref="K100" si="54">+J100+7</f>
        <v>45647</v>
      </c>
      <c r="L100" s="53">
        <f t="shared" ref="L100" si="55">+K100+7</f>
        <v>45654</v>
      </c>
      <c r="M100" s="53">
        <f t="shared" ref="M100" si="56">+L100+7</f>
        <v>45661</v>
      </c>
      <c r="N100" s="53">
        <f t="shared" ref="N100" si="57">+M100+7</f>
        <v>45668</v>
      </c>
      <c r="O100" s="53">
        <f t="shared" ref="O100" si="58">+N100+7</f>
        <v>45675</v>
      </c>
      <c r="P100" s="53">
        <f t="shared" ref="P100" si="59">+O100+7</f>
        <v>45682</v>
      </c>
      <c r="Q100" s="53">
        <f t="shared" ref="Q100" si="60">+P100+7</f>
        <v>45689</v>
      </c>
    </row>
    <row r="101" spans="2:17" x14ac:dyDescent="0.3">
      <c r="B101" s="17" t="s">
        <v>201</v>
      </c>
      <c r="C101" s="52">
        <f>+'Rec Plan'!E59</f>
        <v>10</v>
      </c>
      <c r="D101" s="52">
        <f>+'Rec Plan'!F59</f>
        <v>70</v>
      </c>
      <c r="E101" s="52">
        <f>+'Rec Plan'!G59</f>
        <v>70</v>
      </c>
      <c r="F101" s="52">
        <f>+'Rec Plan'!H59</f>
        <v>70</v>
      </c>
      <c r="G101" s="52">
        <f>+'Rec Plan'!I59</f>
        <v>70</v>
      </c>
      <c r="H101" s="52">
        <f>+'Rec Plan'!J59</f>
        <v>10</v>
      </c>
      <c r="I101" s="52">
        <f>+'Rec Plan'!K59</f>
        <v>0</v>
      </c>
      <c r="J101" s="52">
        <f>+'Rec Plan'!L59</f>
        <v>0</v>
      </c>
      <c r="K101" s="52">
        <f>+'Rec Plan'!M59</f>
        <v>0</v>
      </c>
      <c r="L101" s="52">
        <f>+'Rec Plan'!N59</f>
        <v>0</v>
      </c>
      <c r="M101" s="52">
        <f>+'Rec Plan'!O59</f>
        <v>0</v>
      </c>
      <c r="N101" s="52">
        <f>+'Rec Plan'!P59</f>
        <v>0</v>
      </c>
      <c r="O101" s="52">
        <f>+'Rec Plan'!Q59</f>
        <v>0</v>
      </c>
      <c r="P101" s="52">
        <f>+'Rec Plan'!R59</f>
        <v>0</v>
      </c>
      <c r="Q101" s="52">
        <f>+'Rec Plan'!S59</f>
        <v>0</v>
      </c>
    </row>
    <row r="102" spans="2:17" x14ac:dyDescent="0.3">
      <c r="B102" s="17" t="s">
        <v>202</v>
      </c>
      <c r="C102" s="52">
        <f>+'Rec Real'!E49</f>
        <v>0</v>
      </c>
      <c r="D102" s="52">
        <f>+'Rec Real'!F49</f>
        <v>61.76</v>
      </c>
      <c r="E102" s="52">
        <f>+'Rec Real'!G49</f>
        <v>61.76</v>
      </c>
      <c r="F102" s="52">
        <f>+'Rec Real'!H49</f>
        <v>66.47</v>
      </c>
      <c r="G102" s="52">
        <f>+'Rec Real'!I49</f>
        <v>35</v>
      </c>
      <c r="H102" s="52">
        <f>+'Rec Real'!J49</f>
        <v>0</v>
      </c>
      <c r="I102" s="52">
        <f>+'Rec Real'!K49</f>
        <v>0</v>
      </c>
      <c r="J102" s="52">
        <f>+'Rec Real'!L49</f>
        <v>0</v>
      </c>
      <c r="K102" s="52">
        <f>+'Rec Real'!M49</f>
        <v>0</v>
      </c>
      <c r="L102" s="52">
        <f>+'Rec Real'!N49</f>
        <v>0</v>
      </c>
      <c r="M102" s="52">
        <f>+'Rec Real'!O49</f>
        <v>0</v>
      </c>
      <c r="N102" s="52">
        <f>+'Rec Real'!P49</f>
        <v>0</v>
      </c>
      <c r="O102" s="52">
        <f>+'Rec Real'!Q49</f>
        <v>0</v>
      </c>
      <c r="P102" s="52">
        <f>+'Rec Real'!R49</f>
        <v>0</v>
      </c>
      <c r="Q102" s="52">
        <f>+'Rec Real'!S49</f>
        <v>0</v>
      </c>
    </row>
    <row r="103" spans="2:17" x14ac:dyDescent="0.3">
      <c r="B103" s="17" t="s">
        <v>203</v>
      </c>
      <c r="C103" s="52">
        <f>+C101</f>
        <v>10</v>
      </c>
      <c r="D103" s="52">
        <f>+C103+D101</f>
        <v>80</v>
      </c>
      <c r="E103" s="52">
        <f t="shared" ref="E103:E104" si="61">+D103+E101</f>
        <v>150</v>
      </c>
      <c r="F103" s="52">
        <f t="shared" ref="F103:G104" si="62">+E103+F101</f>
        <v>220</v>
      </c>
      <c r="G103" s="52">
        <f t="shared" ref="G103" si="63">+F103+G101</f>
        <v>290</v>
      </c>
      <c r="H103" s="52">
        <f t="shared" ref="H103" si="64">+G103+H101</f>
        <v>300</v>
      </c>
      <c r="I103" s="52">
        <f t="shared" ref="I103" si="65">+H103+I101</f>
        <v>300</v>
      </c>
      <c r="J103" s="52">
        <f t="shared" ref="J103" si="66">+I103+J101</f>
        <v>300</v>
      </c>
      <c r="K103" s="52">
        <f t="shared" ref="K103" si="67">+J103+K101</f>
        <v>300</v>
      </c>
      <c r="L103" s="52">
        <f t="shared" ref="L103" si="68">+K103+L101</f>
        <v>300</v>
      </c>
      <c r="M103" s="52">
        <f t="shared" ref="M103" si="69">+L103+M101</f>
        <v>300</v>
      </c>
      <c r="N103" s="52">
        <f t="shared" ref="N103" si="70">+M103+N101</f>
        <v>300</v>
      </c>
      <c r="O103" s="52">
        <f t="shared" ref="O103" si="71">+N103+O101</f>
        <v>300</v>
      </c>
      <c r="P103" s="52">
        <f t="shared" ref="P103" si="72">+O103+P101</f>
        <v>300</v>
      </c>
      <c r="Q103" s="52">
        <f t="shared" ref="Q103" si="73">+P103+Q101</f>
        <v>300</v>
      </c>
    </row>
    <row r="104" spans="2:17" x14ac:dyDescent="0.3">
      <c r="B104" s="17" t="s">
        <v>204</v>
      </c>
      <c r="C104" s="52">
        <f>+C102</f>
        <v>0</v>
      </c>
      <c r="D104" s="52">
        <f>+C104+D102</f>
        <v>61.76</v>
      </c>
      <c r="E104" s="52">
        <f t="shared" si="61"/>
        <v>123.52</v>
      </c>
      <c r="F104" s="52">
        <f t="shared" si="62"/>
        <v>189.99</v>
      </c>
      <c r="G104" s="52">
        <f t="shared" si="62"/>
        <v>224.99</v>
      </c>
      <c r="H104" s="52"/>
      <c r="I104" s="52"/>
      <c r="J104" s="52"/>
      <c r="K104" s="52"/>
      <c r="L104" s="52"/>
      <c r="M104" s="52"/>
      <c r="N104" s="52"/>
      <c r="O104" s="52"/>
      <c r="P104" s="52"/>
      <c r="Q104" s="52"/>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EACA-1A60-4354-936B-B367AFD8F051}">
  <dimension ref="B2:Q7"/>
  <sheetViews>
    <sheetView zoomScale="70" zoomScaleNormal="70" workbookViewId="0">
      <selection activeCell="L4" sqref="L4"/>
    </sheetView>
  </sheetViews>
  <sheetFormatPr defaultColWidth="10.84375" defaultRowHeight="17.399999999999999" x14ac:dyDescent="0.3"/>
  <cols>
    <col min="1" max="1" width="4.23046875" customWidth="1"/>
    <col min="2" max="2" width="18.3046875" customWidth="1"/>
  </cols>
  <sheetData>
    <row r="2" spans="2:17" x14ac:dyDescent="0.3">
      <c r="B2" s="56" t="s">
        <v>244</v>
      </c>
    </row>
    <row r="3" spans="2:17" x14ac:dyDescent="0.3">
      <c r="C3" s="30">
        <v>45591</v>
      </c>
      <c r="D3" s="30">
        <f>+C3+7</f>
        <v>45598</v>
      </c>
      <c r="E3" s="30">
        <f t="shared" ref="E3:Q3" si="0">+D3+7</f>
        <v>45605</v>
      </c>
      <c r="F3" s="30">
        <f t="shared" si="0"/>
        <v>45612</v>
      </c>
      <c r="G3" s="30">
        <f t="shared" si="0"/>
        <v>45619</v>
      </c>
      <c r="H3" s="30">
        <f t="shared" si="0"/>
        <v>45626</v>
      </c>
      <c r="I3" s="30">
        <f t="shared" si="0"/>
        <v>45633</v>
      </c>
      <c r="J3" s="30">
        <f t="shared" si="0"/>
        <v>45640</v>
      </c>
      <c r="K3" s="30">
        <f t="shared" si="0"/>
        <v>45647</v>
      </c>
      <c r="L3" s="30">
        <f t="shared" si="0"/>
        <v>45654</v>
      </c>
      <c r="M3" s="30">
        <f t="shared" si="0"/>
        <v>45661</v>
      </c>
      <c r="N3" s="30">
        <f t="shared" si="0"/>
        <v>45668</v>
      </c>
      <c r="O3" s="30">
        <f t="shared" si="0"/>
        <v>45675</v>
      </c>
      <c r="P3" s="30">
        <f t="shared" si="0"/>
        <v>45682</v>
      </c>
      <c r="Q3" s="30">
        <f t="shared" si="0"/>
        <v>45689</v>
      </c>
    </row>
    <row r="4" spans="2:17" x14ac:dyDescent="0.3">
      <c r="B4" t="s">
        <v>167</v>
      </c>
      <c r="C4" s="65">
        <f>+'Costo Plan'!E46</f>
        <v>2550</v>
      </c>
      <c r="D4" s="65">
        <f>+'Costo Plan'!F46</f>
        <v>17850</v>
      </c>
      <c r="E4" s="65">
        <f>+'Costo Plan'!G46</f>
        <v>17850</v>
      </c>
      <c r="F4" s="65">
        <f>+'Costo Plan'!H46</f>
        <v>61600</v>
      </c>
      <c r="G4" s="65">
        <f>+'Costo Plan'!I46</f>
        <v>61600</v>
      </c>
      <c r="H4" s="65">
        <f>+'Costo Plan'!J46</f>
        <v>48179</v>
      </c>
      <c r="I4" s="65">
        <f>+'Costo Plan'!K46</f>
        <v>57521</v>
      </c>
      <c r="J4" s="65">
        <f>+'Costo Plan'!L46</f>
        <v>61250</v>
      </c>
      <c r="K4" s="65">
        <f>+'Costo Plan'!M46</f>
        <v>121257</v>
      </c>
      <c r="L4" s="65">
        <f>+'Costo Plan'!N46</f>
        <v>35043</v>
      </c>
      <c r="M4" s="65">
        <f>+'Costo Plan'!O46</f>
        <v>26250</v>
      </c>
      <c r="N4" s="65">
        <f>+'Costo Plan'!P46</f>
        <v>86700</v>
      </c>
      <c r="O4" s="65">
        <f>+'Costo Plan'!Q46</f>
        <v>19450</v>
      </c>
      <c r="P4" s="65">
        <f>+'Costo Plan'!R46</f>
        <v>7000</v>
      </c>
      <c r="Q4" s="65">
        <f>+'Costo Plan'!S46</f>
        <v>0</v>
      </c>
    </row>
    <row r="5" spans="2:17" x14ac:dyDescent="0.3">
      <c r="B5" t="s">
        <v>246</v>
      </c>
      <c r="C5" s="65">
        <f>+'Costo Real'!E46</f>
        <v>0</v>
      </c>
      <c r="D5" s="65">
        <f>+'Costo Real'!F46</f>
        <v>16779</v>
      </c>
      <c r="E5" s="65">
        <f>+'Costo Real'!G46</f>
        <v>16779</v>
      </c>
      <c r="F5" s="65">
        <f>+'Costo Real'!H46</f>
        <v>45491</v>
      </c>
      <c r="G5" s="65">
        <f>+'Costo Real'!I46</f>
        <v>36825</v>
      </c>
      <c r="H5" s="65">
        <f>+'Costo Real'!J46</f>
        <v>0</v>
      </c>
      <c r="I5" s="65">
        <f>+'Costo Real'!K46</f>
        <v>0</v>
      </c>
      <c r="J5" s="65">
        <f>+'Costo Real'!L46</f>
        <v>0</v>
      </c>
      <c r="K5" s="65">
        <f>+'Costo Real'!M46</f>
        <v>0</v>
      </c>
      <c r="L5" s="65">
        <f>+'Costo Real'!N46</f>
        <v>0</v>
      </c>
      <c r="M5" s="65">
        <f>+'Costo Real'!O46</f>
        <v>0</v>
      </c>
      <c r="N5" s="65">
        <f>+'Costo Real'!P46</f>
        <v>0</v>
      </c>
      <c r="O5" s="65">
        <f>+'Costo Real'!Q46</f>
        <v>0</v>
      </c>
      <c r="P5" s="65">
        <f>+'Costo Real'!R46</f>
        <v>0</v>
      </c>
      <c r="Q5" s="65">
        <f>+'Costo Real'!S46</f>
        <v>0</v>
      </c>
    </row>
    <row r="6" spans="2:17" x14ac:dyDescent="0.3">
      <c r="B6" t="s">
        <v>168</v>
      </c>
      <c r="C6" s="65">
        <f>+C4</f>
        <v>2550</v>
      </c>
      <c r="D6" s="65">
        <f>+C6+D4</f>
        <v>20400</v>
      </c>
      <c r="E6" s="65">
        <f t="shared" ref="E6:Q6" si="1">+D6+E4</f>
        <v>38250</v>
      </c>
      <c r="F6" s="65">
        <f t="shared" si="1"/>
        <v>99850</v>
      </c>
      <c r="G6" s="65">
        <f t="shared" si="1"/>
        <v>161450</v>
      </c>
      <c r="H6" s="65">
        <f t="shared" si="1"/>
        <v>209629</v>
      </c>
      <c r="I6" s="65">
        <f t="shared" si="1"/>
        <v>267150</v>
      </c>
      <c r="J6" s="65">
        <f t="shared" si="1"/>
        <v>328400</v>
      </c>
      <c r="K6" s="65">
        <f t="shared" si="1"/>
        <v>449657</v>
      </c>
      <c r="L6" s="65">
        <f t="shared" si="1"/>
        <v>484700</v>
      </c>
      <c r="M6" s="65">
        <f t="shared" si="1"/>
        <v>510950</v>
      </c>
      <c r="N6" s="65">
        <f t="shared" si="1"/>
        <v>597650</v>
      </c>
      <c r="O6" s="65">
        <f t="shared" si="1"/>
        <v>617100</v>
      </c>
      <c r="P6" s="65">
        <f t="shared" si="1"/>
        <v>624100</v>
      </c>
      <c r="Q6" s="65">
        <f t="shared" si="1"/>
        <v>624100</v>
      </c>
    </row>
    <row r="7" spans="2:17" x14ac:dyDescent="0.3">
      <c r="B7" t="s">
        <v>247</v>
      </c>
      <c r="C7" s="65">
        <f>+C5</f>
        <v>0</v>
      </c>
      <c r="D7" s="65">
        <f>+C7+D5</f>
        <v>16779</v>
      </c>
      <c r="E7" s="65">
        <f t="shared" ref="E7:G7" si="2">+D7+E5</f>
        <v>33558</v>
      </c>
      <c r="F7" s="65">
        <f t="shared" si="2"/>
        <v>79049</v>
      </c>
      <c r="G7" s="65">
        <f t="shared" si="2"/>
        <v>115874</v>
      </c>
      <c r="H7" s="50"/>
      <c r="I7" s="50"/>
      <c r="J7" s="50"/>
      <c r="K7" s="50"/>
      <c r="L7" s="50"/>
      <c r="M7" s="50"/>
      <c r="N7" s="50"/>
      <c r="O7" s="50"/>
      <c r="P7" s="50"/>
      <c r="Q7" s="50"/>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810C2-756E-41E5-8300-F11C02EBE5DE}">
  <dimension ref="A1:R65"/>
  <sheetViews>
    <sheetView workbookViewId="0">
      <pane xSplit="4" ySplit="1" topLeftCell="E43" activePane="bottomRight" state="frozen"/>
      <selection pane="topRight" activeCell="D1" sqref="D1"/>
      <selection pane="bottomLeft" activeCell="A2" sqref="A2"/>
      <selection pane="bottomRight" activeCell="E49" sqref="E49"/>
    </sheetView>
  </sheetViews>
  <sheetFormatPr defaultRowHeight="17.399999999999999" x14ac:dyDescent="0.3"/>
  <cols>
    <col min="1" max="1" width="9.23046875" style="14"/>
    <col min="3" max="3" width="25.4609375" customWidth="1"/>
    <col min="5" max="18" width="10.4609375" customWidth="1"/>
  </cols>
  <sheetData>
    <row r="1" spans="1:18" x14ac:dyDescent="0.3">
      <c r="A1" s="14">
        <v>1</v>
      </c>
      <c r="B1" s="27" t="s">
        <v>122</v>
      </c>
      <c r="C1" s="27" t="s">
        <v>88</v>
      </c>
      <c r="D1" s="27" t="s">
        <v>227</v>
      </c>
      <c r="E1" s="30">
        <v>45591</v>
      </c>
      <c r="F1" s="30">
        <f>+E1+7</f>
        <v>45598</v>
      </c>
      <c r="G1" s="30">
        <f t="shared" ref="G1:R1" si="0">+F1+7</f>
        <v>45605</v>
      </c>
      <c r="H1" s="30">
        <f t="shared" si="0"/>
        <v>45612</v>
      </c>
      <c r="I1" s="30">
        <f t="shared" si="0"/>
        <v>45619</v>
      </c>
      <c r="J1" s="30">
        <f t="shared" si="0"/>
        <v>45626</v>
      </c>
      <c r="K1" s="30">
        <f t="shared" si="0"/>
        <v>45633</v>
      </c>
      <c r="L1" s="30">
        <f t="shared" si="0"/>
        <v>45640</v>
      </c>
      <c r="M1" s="30">
        <f t="shared" si="0"/>
        <v>45647</v>
      </c>
      <c r="N1" s="30">
        <f t="shared" si="0"/>
        <v>45654</v>
      </c>
      <c r="O1" s="30">
        <f t="shared" si="0"/>
        <v>45661</v>
      </c>
      <c r="P1" s="30">
        <f t="shared" si="0"/>
        <v>45668</v>
      </c>
      <c r="Q1" s="30">
        <f t="shared" si="0"/>
        <v>45675</v>
      </c>
      <c r="R1" s="30">
        <f t="shared" si="0"/>
        <v>45682</v>
      </c>
    </row>
    <row r="2" spans="1:18" x14ac:dyDescent="0.3">
      <c r="A2" s="14">
        <v>2</v>
      </c>
      <c r="B2" s="72" t="s">
        <v>92</v>
      </c>
      <c r="C2" s="72" t="s">
        <v>20</v>
      </c>
      <c r="D2" s="72" t="s">
        <v>187</v>
      </c>
      <c r="E2">
        <v>80</v>
      </c>
      <c r="F2">
        <v>560</v>
      </c>
      <c r="G2">
        <v>560</v>
      </c>
      <c r="H2">
        <v>525</v>
      </c>
      <c r="I2">
        <v>525</v>
      </c>
      <c r="J2">
        <v>507.14</v>
      </c>
      <c r="K2">
        <v>372.86</v>
      </c>
      <c r="L2">
        <v>210</v>
      </c>
      <c r="M2" s="34">
        <v>1310</v>
      </c>
      <c r="N2">
        <v>250</v>
      </c>
      <c r="O2">
        <v>250</v>
      </c>
      <c r="P2" s="35"/>
    </row>
    <row r="3" spans="1:18" x14ac:dyDescent="0.3">
      <c r="A3" s="14">
        <v>3</v>
      </c>
      <c r="B3" s="28" t="s">
        <v>92</v>
      </c>
      <c r="C3" s="28" t="s">
        <v>206</v>
      </c>
      <c r="D3" s="28" t="s">
        <v>188</v>
      </c>
      <c r="E3">
        <v>80</v>
      </c>
      <c r="F3">
        <v>560</v>
      </c>
      <c r="G3">
        <v>560</v>
      </c>
    </row>
    <row r="4" spans="1:18" x14ac:dyDescent="0.3">
      <c r="A4" s="14">
        <v>4</v>
      </c>
      <c r="B4" s="60"/>
      <c r="C4" s="29" t="s">
        <v>207</v>
      </c>
      <c r="D4" s="29" t="s">
        <v>188</v>
      </c>
      <c r="E4">
        <v>80</v>
      </c>
      <c r="F4">
        <v>560</v>
      </c>
      <c r="G4">
        <v>560</v>
      </c>
    </row>
    <row r="5" spans="1:18" x14ac:dyDescent="0.3">
      <c r="A5" s="14">
        <v>5</v>
      </c>
      <c r="B5" s="60"/>
      <c r="C5" s="29" t="s">
        <v>208</v>
      </c>
      <c r="D5" s="29" t="s">
        <v>181</v>
      </c>
      <c r="E5">
        <v>10</v>
      </c>
      <c r="F5">
        <v>70</v>
      </c>
      <c r="G5">
        <v>70</v>
      </c>
    </row>
    <row r="6" spans="1:18" x14ac:dyDescent="0.3">
      <c r="A6" s="14">
        <v>6</v>
      </c>
      <c r="B6" s="28" t="s">
        <v>92</v>
      </c>
      <c r="C6" s="28" t="s">
        <v>209</v>
      </c>
      <c r="D6" s="28" t="s">
        <v>176</v>
      </c>
      <c r="H6">
        <v>525</v>
      </c>
      <c r="I6">
        <v>525</v>
      </c>
      <c r="J6">
        <v>450</v>
      </c>
    </row>
    <row r="7" spans="1:18" x14ac:dyDescent="0.3">
      <c r="A7" s="14">
        <v>7</v>
      </c>
      <c r="B7" s="60"/>
      <c r="C7" s="29" t="s">
        <v>207</v>
      </c>
      <c r="D7" s="29" t="s">
        <v>176</v>
      </c>
      <c r="H7">
        <v>525</v>
      </c>
      <c r="I7">
        <v>525</v>
      </c>
      <c r="J7">
        <v>450</v>
      </c>
    </row>
    <row r="8" spans="1:18" x14ac:dyDescent="0.3">
      <c r="A8" s="14">
        <v>8</v>
      </c>
      <c r="B8" s="60"/>
      <c r="C8" s="29" t="s">
        <v>210</v>
      </c>
      <c r="D8" s="29" t="s">
        <v>182</v>
      </c>
      <c r="H8">
        <v>87.5</v>
      </c>
      <c r="I8">
        <v>87.5</v>
      </c>
      <c r="J8">
        <v>75</v>
      </c>
    </row>
    <row r="9" spans="1:18" x14ac:dyDescent="0.3">
      <c r="A9" s="14">
        <v>9</v>
      </c>
      <c r="B9" s="28" t="s">
        <v>92</v>
      </c>
      <c r="C9" s="28" t="s">
        <v>211</v>
      </c>
      <c r="D9" s="28" t="s">
        <v>177</v>
      </c>
      <c r="J9">
        <v>57.14</v>
      </c>
      <c r="K9">
        <v>342.86</v>
      </c>
    </row>
    <row r="10" spans="1:18" x14ac:dyDescent="0.3">
      <c r="A10" s="14">
        <v>10</v>
      </c>
      <c r="B10" s="60"/>
      <c r="C10" s="29" t="s">
        <v>207</v>
      </c>
      <c r="D10" s="29" t="s">
        <v>177</v>
      </c>
      <c r="J10">
        <v>57.14</v>
      </c>
      <c r="K10">
        <v>342.86</v>
      </c>
    </row>
    <row r="11" spans="1:18" x14ac:dyDescent="0.3">
      <c r="A11" s="14">
        <v>11</v>
      </c>
      <c r="B11" s="60"/>
      <c r="C11" s="29" t="s">
        <v>212</v>
      </c>
      <c r="D11" s="29" t="s">
        <v>183</v>
      </c>
      <c r="J11">
        <v>50</v>
      </c>
      <c r="K11">
        <v>300</v>
      </c>
    </row>
    <row r="12" spans="1:18" x14ac:dyDescent="0.3">
      <c r="A12" s="14">
        <v>12</v>
      </c>
      <c r="B12" s="28" t="s">
        <v>92</v>
      </c>
      <c r="C12" s="28" t="s">
        <v>213</v>
      </c>
      <c r="D12" s="28" t="s">
        <v>178</v>
      </c>
      <c r="K12">
        <v>30</v>
      </c>
      <c r="L12">
        <v>210</v>
      </c>
      <c r="M12">
        <v>60</v>
      </c>
    </row>
    <row r="13" spans="1:18" x14ac:dyDescent="0.3">
      <c r="A13" s="14">
        <v>13</v>
      </c>
      <c r="B13" s="60"/>
      <c r="C13" s="29" t="s">
        <v>207</v>
      </c>
      <c r="D13" s="29" t="s">
        <v>178</v>
      </c>
      <c r="K13">
        <v>30</v>
      </c>
      <c r="L13">
        <v>210</v>
      </c>
      <c r="M13">
        <v>60</v>
      </c>
      <c r="O13" s="34"/>
    </row>
    <row r="14" spans="1:18" x14ac:dyDescent="0.3">
      <c r="A14" s="14">
        <v>14</v>
      </c>
      <c r="B14" s="60"/>
      <c r="C14" s="29" t="s">
        <v>214</v>
      </c>
      <c r="D14" s="29" t="s">
        <v>184</v>
      </c>
      <c r="K14">
        <v>350</v>
      </c>
      <c r="L14" s="34">
        <v>2450</v>
      </c>
      <c r="M14">
        <v>700</v>
      </c>
      <c r="O14" s="34"/>
    </row>
    <row r="15" spans="1:18" ht="28.8" x14ac:dyDescent="0.3">
      <c r="A15" s="14">
        <v>15</v>
      </c>
      <c r="B15" s="28" t="s">
        <v>92</v>
      </c>
      <c r="C15" s="28" t="s">
        <v>215</v>
      </c>
      <c r="D15" s="28" t="s">
        <v>179</v>
      </c>
      <c r="M15" s="34">
        <v>1250</v>
      </c>
      <c r="P15" s="34"/>
    </row>
    <row r="16" spans="1:18" x14ac:dyDescent="0.3">
      <c r="A16" s="14">
        <v>16</v>
      </c>
      <c r="B16" s="60"/>
      <c r="C16" s="29" t="s">
        <v>207</v>
      </c>
      <c r="D16" s="29" t="s">
        <v>179</v>
      </c>
      <c r="M16" s="34">
        <v>1250</v>
      </c>
      <c r="P16" s="34"/>
    </row>
    <row r="17" spans="1:18" x14ac:dyDescent="0.3">
      <c r="A17" s="14">
        <v>17</v>
      </c>
      <c r="B17" s="60"/>
      <c r="C17" s="29" t="s">
        <v>216</v>
      </c>
      <c r="D17" s="29" t="s">
        <v>185</v>
      </c>
      <c r="M17">
        <v>1</v>
      </c>
    </row>
    <row r="18" spans="1:18" ht="28.8" x14ac:dyDescent="0.3">
      <c r="A18" s="14">
        <v>18</v>
      </c>
      <c r="B18" s="28" t="s">
        <v>92</v>
      </c>
      <c r="C18" s="28" t="s">
        <v>217</v>
      </c>
      <c r="D18" s="28" t="s">
        <v>180</v>
      </c>
      <c r="N18">
        <v>250</v>
      </c>
    </row>
    <row r="19" spans="1:18" x14ac:dyDescent="0.3">
      <c r="A19" s="14">
        <v>19</v>
      </c>
      <c r="B19" s="60"/>
      <c r="C19" s="29" t="s">
        <v>207</v>
      </c>
      <c r="D19" s="29" t="s">
        <v>180</v>
      </c>
      <c r="N19">
        <v>250</v>
      </c>
      <c r="Q19" s="35"/>
    </row>
    <row r="20" spans="1:18" ht="28.8" x14ac:dyDescent="0.3">
      <c r="A20" s="14">
        <v>20</v>
      </c>
      <c r="B20" s="60"/>
      <c r="C20" s="29" t="s">
        <v>218</v>
      </c>
      <c r="D20" s="29" t="s">
        <v>186</v>
      </c>
      <c r="N20" s="34">
        <v>1200</v>
      </c>
      <c r="Q20" s="35"/>
    </row>
    <row r="21" spans="1:18" x14ac:dyDescent="0.3">
      <c r="A21" s="14">
        <v>21</v>
      </c>
      <c r="B21" s="28" t="s">
        <v>92</v>
      </c>
      <c r="C21" s="28" t="s">
        <v>219</v>
      </c>
      <c r="D21" s="28" t="s">
        <v>180</v>
      </c>
      <c r="O21">
        <v>250</v>
      </c>
    </row>
    <row r="22" spans="1:18" x14ac:dyDescent="0.3">
      <c r="A22" s="14">
        <v>22</v>
      </c>
      <c r="B22" s="60"/>
      <c r="C22" s="29" t="s">
        <v>207</v>
      </c>
      <c r="D22" s="29" t="s">
        <v>180</v>
      </c>
      <c r="O22">
        <v>250</v>
      </c>
    </row>
    <row r="23" spans="1:18" x14ac:dyDescent="0.3">
      <c r="A23" s="14">
        <v>23</v>
      </c>
      <c r="B23" s="60"/>
      <c r="C23" s="29" t="s">
        <v>220</v>
      </c>
      <c r="D23" s="29" t="s">
        <v>185</v>
      </c>
      <c r="O23">
        <v>1</v>
      </c>
    </row>
    <row r="24" spans="1:18" x14ac:dyDescent="0.3">
      <c r="A24" s="14">
        <v>24</v>
      </c>
      <c r="B24" s="72" t="s">
        <v>99</v>
      </c>
      <c r="C24" s="72" t="s">
        <v>242</v>
      </c>
      <c r="D24" s="72" t="s">
        <v>187</v>
      </c>
      <c r="E24">
        <v>0</v>
      </c>
      <c r="H24">
        <v>560</v>
      </c>
      <c r="I24">
        <v>560</v>
      </c>
      <c r="J24">
        <v>155</v>
      </c>
      <c r="K24">
        <v>525</v>
      </c>
      <c r="L24">
        <v>525</v>
      </c>
      <c r="M24" s="34">
        <v>489.29</v>
      </c>
      <c r="N24">
        <v>345.71</v>
      </c>
      <c r="O24">
        <v>210</v>
      </c>
      <c r="P24" s="35">
        <v>1315.71</v>
      </c>
      <c r="Q24">
        <v>264.29000000000002</v>
      </c>
      <c r="R24">
        <v>200</v>
      </c>
    </row>
    <row r="25" spans="1:18" x14ac:dyDescent="0.3">
      <c r="A25" s="14">
        <v>25</v>
      </c>
      <c r="B25" s="28" t="s">
        <v>99</v>
      </c>
      <c r="C25" s="28" t="s">
        <v>206</v>
      </c>
      <c r="D25" s="28" t="s">
        <v>188</v>
      </c>
      <c r="H25">
        <v>560</v>
      </c>
      <c r="I25">
        <v>560</v>
      </c>
      <c r="J25">
        <v>80</v>
      </c>
    </row>
    <row r="26" spans="1:18" x14ac:dyDescent="0.3">
      <c r="A26" s="14">
        <v>26</v>
      </c>
      <c r="B26" s="60"/>
      <c r="C26" s="29" t="s">
        <v>207</v>
      </c>
      <c r="D26" s="29" t="s">
        <v>188</v>
      </c>
      <c r="H26">
        <v>560</v>
      </c>
      <c r="I26">
        <v>560</v>
      </c>
      <c r="J26">
        <v>80</v>
      </c>
    </row>
    <row r="27" spans="1:18" x14ac:dyDescent="0.3">
      <c r="A27" s="14">
        <v>27</v>
      </c>
      <c r="B27" s="60"/>
      <c r="C27" s="29" t="s">
        <v>208</v>
      </c>
      <c r="D27" s="29" t="s">
        <v>181</v>
      </c>
      <c r="H27">
        <v>70</v>
      </c>
      <c r="I27">
        <v>70</v>
      </c>
      <c r="J27">
        <v>10</v>
      </c>
    </row>
    <row r="28" spans="1:18" x14ac:dyDescent="0.3">
      <c r="A28" s="14">
        <v>28</v>
      </c>
      <c r="B28" s="28" t="s">
        <v>99</v>
      </c>
      <c r="C28" s="28" t="s">
        <v>209</v>
      </c>
      <c r="D28" s="28" t="s">
        <v>176</v>
      </c>
      <c r="J28">
        <v>75</v>
      </c>
      <c r="K28">
        <v>525</v>
      </c>
      <c r="L28">
        <v>525</v>
      </c>
      <c r="M28">
        <v>375</v>
      </c>
    </row>
    <row r="29" spans="1:18" x14ac:dyDescent="0.3">
      <c r="A29" s="14">
        <v>29</v>
      </c>
      <c r="B29" s="60"/>
      <c r="C29" s="29" t="s">
        <v>207</v>
      </c>
      <c r="D29" s="29" t="s">
        <v>176</v>
      </c>
      <c r="J29">
        <v>75</v>
      </c>
      <c r="K29">
        <v>525</v>
      </c>
      <c r="L29">
        <v>525</v>
      </c>
      <c r="M29">
        <v>375</v>
      </c>
    </row>
    <row r="30" spans="1:18" x14ac:dyDescent="0.3">
      <c r="A30" s="14">
        <v>30</v>
      </c>
      <c r="B30" s="60"/>
      <c r="C30" s="29" t="s">
        <v>210</v>
      </c>
      <c r="D30" s="29" t="s">
        <v>182</v>
      </c>
      <c r="J30">
        <v>12.5</v>
      </c>
      <c r="K30">
        <v>87.5</v>
      </c>
      <c r="L30">
        <v>87.5</v>
      </c>
      <c r="M30">
        <v>62.5</v>
      </c>
    </row>
    <row r="31" spans="1:18" x14ac:dyDescent="0.3">
      <c r="A31" s="14">
        <v>31</v>
      </c>
      <c r="B31" s="28" t="s">
        <v>99</v>
      </c>
      <c r="C31" s="28" t="s">
        <v>211</v>
      </c>
      <c r="D31" s="28" t="s">
        <v>177</v>
      </c>
      <c r="M31">
        <v>114.29</v>
      </c>
      <c r="N31">
        <v>285.70999999999998</v>
      </c>
    </row>
    <row r="32" spans="1:18" x14ac:dyDescent="0.3">
      <c r="A32" s="14">
        <v>32</v>
      </c>
      <c r="B32" s="60"/>
      <c r="C32" s="29" t="s">
        <v>207</v>
      </c>
      <c r="D32" s="29" t="s">
        <v>177</v>
      </c>
      <c r="M32">
        <v>114.29</v>
      </c>
      <c r="N32">
        <v>285.70999999999998</v>
      </c>
    </row>
    <row r="33" spans="1:18" x14ac:dyDescent="0.3">
      <c r="A33" s="14">
        <v>33</v>
      </c>
      <c r="B33" s="60"/>
      <c r="C33" s="29" t="s">
        <v>212</v>
      </c>
      <c r="D33" s="29" t="s">
        <v>183</v>
      </c>
      <c r="M33">
        <v>100</v>
      </c>
      <c r="N33">
        <v>250</v>
      </c>
    </row>
    <row r="34" spans="1:18" x14ac:dyDescent="0.3">
      <c r="A34" s="14">
        <v>34</v>
      </c>
      <c r="B34" s="28" t="s">
        <v>99</v>
      </c>
      <c r="C34" s="28" t="s">
        <v>213</v>
      </c>
      <c r="D34" s="28" t="s">
        <v>178</v>
      </c>
      <c r="N34">
        <v>60</v>
      </c>
      <c r="O34">
        <v>210</v>
      </c>
      <c r="P34">
        <v>30</v>
      </c>
    </row>
    <row r="35" spans="1:18" x14ac:dyDescent="0.3">
      <c r="A35" s="14">
        <v>35</v>
      </c>
      <c r="B35" s="60"/>
      <c r="C35" s="29" t="s">
        <v>207</v>
      </c>
      <c r="D35" s="29" t="s">
        <v>178</v>
      </c>
      <c r="L35" s="34"/>
      <c r="N35">
        <v>60</v>
      </c>
      <c r="O35">
        <v>210</v>
      </c>
      <c r="P35">
        <v>30</v>
      </c>
    </row>
    <row r="36" spans="1:18" x14ac:dyDescent="0.3">
      <c r="A36" s="14">
        <v>36</v>
      </c>
      <c r="B36" s="60"/>
      <c r="C36" s="29" t="s">
        <v>214</v>
      </c>
      <c r="D36" s="29" t="s">
        <v>184</v>
      </c>
      <c r="L36" s="34"/>
      <c r="N36">
        <v>700</v>
      </c>
      <c r="O36" s="34">
        <v>2450</v>
      </c>
      <c r="P36">
        <v>350</v>
      </c>
    </row>
    <row r="37" spans="1:18" ht="28.8" x14ac:dyDescent="0.3">
      <c r="A37" s="14">
        <v>37</v>
      </c>
      <c r="B37" s="28" t="s">
        <v>99</v>
      </c>
      <c r="C37" s="28" t="s">
        <v>215</v>
      </c>
      <c r="D37" s="28" t="s">
        <v>179</v>
      </c>
      <c r="M37" s="34"/>
      <c r="P37" s="34">
        <v>1250</v>
      </c>
    </row>
    <row r="38" spans="1:18" x14ac:dyDescent="0.3">
      <c r="A38" s="14">
        <v>38</v>
      </c>
      <c r="B38" s="60"/>
      <c r="C38" s="29" t="s">
        <v>207</v>
      </c>
      <c r="D38" s="29" t="s">
        <v>179</v>
      </c>
      <c r="M38" s="34"/>
      <c r="P38" s="34">
        <v>1250</v>
      </c>
    </row>
    <row r="39" spans="1:18" x14ac:dyDescent="0.3">
      <c r="A39" s="14">
        <v>39</v>
      </c>
      <c r="B39" s="60"/>
      <c r="C39" s="29" t="s">
        <v>216</v>
      </c>
      <c r="D39" s="29" t="s">
        <v>185</v>
      </c>
      <c r="P39">
        <v>1</v>
      </c>
    </row>
    <row r="40" spans="1:18" ht="28.8" x14ac:dyDescent="0.3">
      <c r="A40" s="14">
        <v>40</v>
      </c>
      <c r="B40" s="28" t="s">
        <v>99</v>
      </c>
      <c r="C40" s="28" t="s">
        <v>217</v>
      </c>
      <c r="D40" s="28" t="s">
        <v>180</v>
      </c>
      <c r="P40">
        <v>35.71</v>
      </c>
      <c r="Q40">
        <v>214.29</v>
      </c>
    </row>
    <row r="41" spans="1:18" x14ac:dyDescent="0.3">
      <c r="A41" s="14">
        <v>41</v>
      </c>
      <c r="B41" s="60"/>
      <c r="C41" s="29" t="s">
        <v>207</v>
      </c>
      <c r="D41" s="29" t="s">
        <v>180</v>
      </c>
      <c r="N41" s="34"/>
      <c r="P41">
        <v>35.71</v>
      </c>
      <c r="Q41">
        <v>214.29</v>
      </c>
    </row>
    <row r="42" spans="1:18" ht="28.8" x14ac:dyDescent="0.3">
      <c r="A42" s="14">
        <v>42</v>
      </c>
      <c r="B42" s="60"/>
      <c r="C42" s="29" t="s">
        <v>218</v>
      </c>
      <c r="D42" s="29" t="s">
        <v>186</v>
      </c>
      <c r="N42" s="34"/>
      <c r="P42">
        <v>171.43</v>
      </c>
      <c r="Q42" s="35">
        <v>1028.57</v>
      </c>
    </row>
    <row r="43" spans="1:18" x14ac:dyDescent="0.3">
      <c r="A43" s="14">
        <v>43</v>
      </c>
      <c r="B43" s="28" t="s">
        <v>99</v>
      </c>
      <c r="C43" s="28" t="s">
        <v>219</v>
      </c>
      <c r="D43" s="28" t="s">
        <v>180</v>
      </c>
      <c r="Q43">
        <v>50</v>
      </c>
      <c r="R43">
        <v>200</v>
      </c>
    </row>
    <row r="44" spans="1:18" x14ac:dyDescent="0.3">
      <c r="A44" s="14">
        <v>44</v>
      </c>
      <c r="B44" s="60"/>
      <c r="C44" s="29" t="s">
        <v>207</v>
      </c>
      <c r="D44" s="29" t="s">
        <v>180</v>
      </c>
      <c r="Q44">
        <v>50</v>
      </c>
      <c r="R44">
        <v>200</v>
      </c>
    </row>
    <row r="45" spans="1:18" x14ac:dyDescent="0.3">
      <c r="A45" s="14">
        <v>45</v>
      </c>
      <c r="B45" s="60"/>
      <c r="C45" s="29" t="s">
        <v>220</v>
      </c>
      <c r="D45" s="29" t="s">
        <v>185</v>
      </c>
      <c r="Q45">
        <v>0.2</v>
      </c>
      <c r="R45">
        <v>0.8</v>
      </c>
    </row>
    <row r="46" spans="1:18" x14ac:dyDescent="0.3">
      <c r="A46" s="14">
        <v>46</v>
      </c>
      <c r="B46" s="79"/>
      <c r="C46" s="78"/>
      <c r="D46" s="78"/>
    </row>
    <row r="47" spans="1:18" x14ac:dyDescent="0.3">
      <c r="A47" s="14">
        <v>47</v>
      </c>
      <c r="C47" s="73" t="s">
        <v>234</v>
      </c>
      <c r="E47" s="30">
        <v>45591</v>
      </c>
      <c r="F47" s="30">
        <f>+E47+7</f>
        <v>45598</v>
      </c>
      <c r="G47" s="30">
        <f t="shared" ref="G47" si="1">+F47+7</f>
        <v>45605</v>
      </c>
      <c r="H47" s="30">
        <f t="shared" ref="H47" si="2">+G47+7</f>
        <v>45612</v>
      </c>
      <c r="I47" s="30">
        <f t="shared" ref="I47" si="3">+H47+7</f>
        <v>45619</v>
      </c>
      <c r="J47" s="30">
        <f t="shared" ref="J47" si="4">+I47+7</f>
        <v>45626</v>
      </c>
      <c r="K47" s="30">
        <f t="shared" ref="K47" si="5">+J47+7</f>
        <v>45633</v>
      </c>
      <c r="L47" s="30">
        <f t="shared" ref="L47" si="6">+K47+7</f>
        <v>45640</v>
      </c>
      <c r="M47" s="30">
        <f t="shared" ref="M47" si="7">+L47+7</f>
        <v>45647</v>
      </c>
      <c r="N47" s="30">
        <f t="shared" ref="N47" si="8">+M47+7</f>
        <v>45654</v>
      </c>
      <c r="O47" s="30">
        <f t="shared" ref="O47" si="9">+N47+7</f>
        <v>45661</v>
      </c>
      <c r="P47" s="30">
        <f t="shared" ref="P47" si="10">+O47+7</f>
        <v>45668</v>
      </c>
      <c r="Q47" s="30">
        <f t="shared" ref="Q47" si="11">+P47+7</f>
        <v>45675</v>
      </c>
      <c r="R47" s="30">
        <f t="shared" ref="R47" si="12">+Q47+7</f>
        <v>45682</v>
      </c>
    </row>
    <row r="48" spans="1:18" x14ac:dyDescent="0.3">
      <c r="A48" s="14">
        <v>48</v>
      </c>
      <c r="C48" s="29" t="s">
        <v>228</v>
      </c>
      <c r="D48">
        <f>+SUM(E48:R48)</f>
        <v>2400</v>
      </c>
      <c r="E48">
        <f>+E26+E4</f>
        <v>80</v>
      </c>
      <c r="F48">
        <f t="shared" ref="F48:R48" si="13">+F26+F4</f>
        <v>560</v>
      </c>
      <c r="G48">
        <f t="shared" si="13"/>
        <v>560</v>
      </c>
      <c r="H48">
        <f t="shared" si="13"/>
        <v>560</v>
      </c>
      <c r="I48">
        <f t="shared" si="13"/>
        <v>560</v>
      </c>
      <c r="J48">
        <f t="shared" si="13"/>
        <v>80</v>
      </c>
      <c r="K48">
        <f t="shared" si="13"/>
        <v>0</v>
      </c>
      <c r="L48">
        <f t="shared" si="13"/>
        <v>0</v>
      </c>
      <c r="M48">
        <f t="shared" si="13"/>
        <v>0</v>
      </c>
      <c r="N48">
        <f t="shared" si="13"/>
        <v>0</v>
      </c>
      <c r="O48">
        <f t="shared" si="13"/>
        <v>0</v>
      </c>
      <c r="P48">
        <f t="shared" si="13"/>
        <v>0</v>
      </c>
      <c r="Q48">
        <f t="shared" si="13"/>
        <v>0</v>
      </c>
      <c r="R48">
        <f t="shared" si="13"/>
        <v>0</v>
      </c>
    </row>
    <row r="49" spans="1:18" x14ac:dyDescent="0.3">
      <c r="A49" s="14">
        <v>49</v>
      </c>
      <c r="C49" s="29" t="s">
        <v>243</v>
      </c>
      <c r="D49">
        <f t="shared" ref="D49:D54" si="14">+SUM(E49:R49)</f>
        <v>3000</v>
      </c>
      <c r="E49">
        <f>+E7+E29</f>
        <v>0</v>
      </c>
      <c r="F49">
        <f t="shared" ref="F49:R49" si="15">+F7+F29</f>
        <v>0</v>
      </c>
      <c r="G49">
        <f t="shared" si="15"/>
        <v>0</v>
      </c>
      <c r="H49">
        <f t="shared" si="15"/>
        <v>525</v>
      </c>
      <c r="I49">
        <f t="shared" si="15"/>
        <v>525</v>
      </c>
      <c r="J49">
        <f t="shared" si="15"/>
        <v>525</v>
      </c>
      <c r="K49">
        <f t="shared" si="15"/>
        <v>525</v>
      </c>
      <c r="L49">
        <f t="shared" si="15"/>
        <v>525</v>
      </c>
      <c r="M49">
        <f t="shared" si="15"/>
        <v>375</v>
      </c>
      <c r="N49">
        <f t="shared" si="15"/>
        <v>0</v>
      </c>
      <c r="O49">
        <f t="shared" si="15"/>
        <v>0</v>
      </c>
      <c r="P49">
        <f t="shared" si="15"/>
        <v>0</v>
      </c>
      <c r="Q49">
        <f t="shared" si="15"/>
        <v>0</v>
      </c>
      <c r="R49">
        <f t="shared" si="15"/>
        <v>0</v>
      </c>
    </row>
    <row r="50" spans="1:18" x14ac:dyDescent="0.3">
      <c r="A50" s="14">
        <v>50</v>
      </c>
      <c r="C50" s="29" t="s">
        <v>229</v>
      </c>
      <c r="D50">
        <f t="shared" si="14"/>
        <v>800</v>
      </c>
      <c r="E50">
        <f>+E10+E32</f>
        <v>0</v>
      </c>
      <c r="F50">
        <f t="shared" ref="F50:R50" si="16">+F10+F32</f>
        <v>0</v>
      </c>
      <c r="G50">
        <f t="shared" si="16"/>
        <v>0</v>
      </c>
      <c r="H50">
        <f t="shared" si="16"/>
        <v>0</v>
      </c>
      <c r="I50">
        <f t="shared" si="16"/>
        <v>0</v>
      </c>
      <c r="J50">
        <f t="shared" si="16"/>
        <v>57.14</v>
      </c>
      <c r="K50">
        <f t="shared" si="16"/>
        <v>342.86</v>
      </c>
      <c r="L50">
        <f t="shared" si="16"/>
        <v>0</v>
      </c>
      <c r="M50">
        <f t="shared" si="16"/>
        <v>114.29</v>
      </c>
      <c r="N50">
        <f t="shared" si="16"/>
        <v>285.70999999999998</v>
      </c>
      <c r="O50">
        <f t="shared" si="16"/>
        <v>0</v>
      </c>
      <c r="P50">
        <f t="shared" si="16"/>
        <v>0</v>
      </c>
      <c r="Q50">
        <f t="shared" si="16"/>
        <v>0</v>
      </c>
      <c r="R50">
        <f t="shared" si="16"/>
        <v>0</v>
      </c>
    </row>
    <row r="51" spans="1:18" x14ac:dyDescent="0.3">
      <c r="A51" s="14">
        <v>51</v>
      </c>
      <c r="C51" s="29" t="s">
        <v>230</v>
      </c>
      <c r="D51">
        <f t="shared" si="14"/>
        <v>600</v>
      </c>
      <c r="E51">
        <f>+E13+E35</f>
        <v>0</v>
      </c>
      <c r="F51">
        <f t="shared" ref="F51:R51" si="17">+F13+F35</f>
        <v>0</v>
      </c>
      <c r="G51">
        <f t="shared" si="17"/>
        <v>0</v>
      </c>
      <c r="H51">
        <f t="shared" si="17"/>
        <v>0</v>
      </c>
      <c r="I51">
        <f t="shared" si="17"/>
        <v>0</v>
      </c>
      <c r="J51">
        <f t="shared" si="17"/>
        <v>0</v>
      </c>
      <c r="K51">
        <f t="shared" si="17"/>
        <v>30</v>
      </c>
      <c r="L51">
        <f t="shared" si="17"/>
        <v>210</v>
      </c>
      <c r="M51">
        <f t="shared" si="17"/>
        <v>60</v>
      </c>
      <c r="N51">
        <f t="shared" si="17"/>
        <v>60</v>
      </c>
      <c r="O51">
        <f t="shared" si="17"/>
        <v>210</v>
      </c>
      <c r="P51">
        <f t="shared" si="17"/>
        <v>30</v>
      </c>
      <c r="Q51">
        <f t="shared" si="17"/>
        <v>0</v>
      </c>
      <c r="R51">
        <f t="shared" si="17"/>
        <v>0</v>
      </c>
    </row>
    <row r="52" spans="1:18" x14ac:dyDescent="0.3">
      <c r="A52" s="14">
        <v>52</v>
      </c>
      <c r="C52" s="29" t="s">
        <v>231</v>
      </c>
      <c r="D52">
        <f t="shared" si="14"/>
        <v>2500</v>
      </c>
      <c r="E52">
        <f>+E38+E16</f>
        <v>0</v>
      </c>
      <c r="F52">
        <f t="shared" ref="F52:R52" si="18">+F38+F16</f>
        <v>0</v>
      </c>
      <c r="G52">
        <f t="shared" si="18"/>
        <v>0</v>
      </c>
      <c r="H52">
        <f t="shared" si="18"/>
        <v>0</v>
      </c>
      <c r="I52">
        <f t="shared" si="18"/>
        <v>0</v>
      </c>
      <c r="J52">
        <f t="shared" si="18"/>
        <v>0</v>
      </c>
      <c r="K52">
        <f t="shared" si="18"/>
        <v>0</v>
      </c>
      <c r="L52">
        <f t="shared" si="18"/>
        <v>0</v>
      </c>
      <c r="M52">
        <f t="shared" si="18"/>
        <v>1250</v>
      </c>
      <c r="N52">
        <f t="shared" si="18"/>
        <v>0</v>
      </c>
      <c r="O52">
        <f t="shared" si="18"/>
        <v>0</v>
      </c>
      <c r="P52">
        <f t="shared" si="18"/>
        <v>1250</v>
      </c>
      <c r="Q52">
        <f t="shared" si="18"/>
        <v>0</v>
      </c>
      <c r="R52">
        <f t="shared" si="18"/>
        <v>0</v>
      </c>
    </row>
    <row r="53" spans="1:18" ht="28.8" x14ac:dyDescent="0.3">
      <c r="A53" s="14">
        <v>53</v>
      </c>
      <c r="C53" s="29" t="s">
        <v>232</v>
      </c>
      <c r="D53">
        <f t="shared" si="14"/>
        <v>500</v>
      </c>
      <c r="E53">
        <f>+E41+E19</f>
        <v>0</v>
      </c>
      <c r="F53">
        <f t="shared" ref="F53:R53" si="19">+F41+F19</f>
        <v>0</v>
      </c>
      <c r="G53">
        <f t="shared" si="19"/>
        <v>0</v>
      </c>
      <c r="H53">
        <f t="shared" si="19"/>
        <v>0</v>
      </c>
      <c r="I53">
        <f t="shared" si="19"/>
        <v>0</v>
      </c>
      <c r="J53">
        <f t="shared" si="19"/>
        <v>0</v>
      </c>
      <c r="K53">
        <f t="shared" si="19"/>
        <v>0</v>
      </c>
      <c r="L53">
        <f t="shared" si="19"/>
        <v>0</v>
      </c>
      <c r="M53">
        <f t="shared" si="19"/>
        <v>0</v>
      </c>
      <c r="N53">
        <f t="shared" si="19"/>
        <v>250</v>
      </c>
      <c r="O53">
        <f t="shared" si="19"/>
        <v>0</v>
      </c>
      <c r="P53">
        <f t="shared" si="19"/>
        <v>35.71</v>
      </c>
      <c r="Q53">
        <f t="shared" si="19"/>
        <v>214.29</v>
      </c>
      <c r="R53">
        <f t="shared" si="19"/>
        <v>0</v>
      </c>
    </row>
    <row r="54" spans="1:18" x14ac:dyDescent="0.3">
      <c r="A54" s="14">
        <v>54</v>
      </c>
      <c r="C54" s="29" t="s">
        <v>233</v>
      </c>
      <c r="D54">
        <f t="shared" si="14"/>
        <v>500</v>
      </c>
      <c r="E54">
        <f>+E44+E22</f>
        <v>0</v>
      </c>
      <c r="F54">
        <f t="shared" ref="F54:R54" si="20">+F44+F22</f>
        <v>0</v>
      </c>
      <c r="G54">
        <f t="shared" si="20"/>
        <v>0</v>
      </c>
      <c r="H54">
        <f t="shared" si="20"/>
        <v>0</v>
      </c>
      <c r="I54">
        <f t="shared" si="20"/>
        <v>0</v>
      </c>
      <c r="J54">
        <f t="shared" si="20"/>
        <v>0</v>
      </c>
      <c r="K54">
        <f t="shared" si="20"/>
        <v>0</v>
      </c>
      <c r="L54">
        <f t="shared" si="20"/>
        <v>0</v>
      </c>
      <c r="M54">
        <f t="shared" si="20"/>
        <v>0</v>
      </c>
      <c r="N54">
        <f t="shared" si="20"/>
        <v>0</v>
      </c>
      <c r="O54">
        <f t="shared" si="20"/>
        <v>250</v>
      </c>
      <c r="P54">
        <f t="shared" si="20"/>
        <v>0</v>
      </c>
      <c r="Q54">
        <f t="shared" si="20"/>
        <v>50</v>
      </c>
      <c r="R54">
        <f t="shared" si="20"/>
        <v>200</v>
      </c>
    </row>
    <row r="55" spans="1:18" s="50" customFormat="1" x14ac:dyDescent="0.3">
      <c r="A55" s="74"/>
      <c r="B55" s="75"/>
      <c r="C55" s="76" t="s">
        <v>235</v>
      </c>
      <c r="D55" s="75">
        <f>+SUM(D48:D54)</f>
        <v>10300</v>
      </c>
      <c r="E55" s="75">
        <f>+SUM(E48:E54)</f>
        <v>80</v>
      </c>
      <c r="F55" s="75">
        <f t="shared" ref="F55:R55" si="21">+SUM(F48:F54)</f>
        <v>560</v>
      </c>
      <c r="G55" s="75">
        <f t="shared" si="21"/>
        <v>560</v>
      </c>
      <c r="H55" s="75">
        <f t="shared" si="21"/>
        <v>1085</v>
      </c>
      <c r="I55" s="75">
        <f t="shared" si="21"/>
        <v>1085</v>
      </c>
      <c r="J55" s="75">
        <f t="shared" si="21"/>
        <v>662.14</v>
      </c>
      <c r="K55" s="75">
        <f t="shared" si="21"/>
        <v>897.86</v>
      </c>
      <c r="L55" s="75">
        <f t="shared" si="21"/>
        <v>735</v>
      </c>
      <c r="M55" s="75">
        <f t="shared" si="21"/>
        <v>1799.29</v>
      </c>
      <c r="N55" s="75">
        <f t="shared" si="21"/>
        <v>595.71</v>
      </c>
      <c r="O55" s="75">
        <f t="shared" si="21"/>
        <v>460</v>
      </c>
      <c r="P55" s="75">
        <f t="shared" si="21"/>
        <v>1315.71</v>
      </c>
      <c r="Q55" s="75">
        <f t="shared" si="21"/>
        <v>264.28999999999996</v>
      </c>
      <c r="R55" s="75">
        <f t="shared" si="21"/>
        <v>200</v>
      </c>
    </row>
    <row r="57" spans="1:18" ht="18" x14ac:dyDescent="0.3">
      <c r="C57" s="61" t="s">
        <v>241</v>
      </c>
      <c r="D57" t="s">
        <v>236</v>
      </c>
      <c r="E57" s="30">
        <v>45591</v>
      </c>
      <c r="F57" s="30">
        <f>+E57+7</f>
        <v>45598</v>
      </c>
      <c r="G57" s="30">
        <f t="shared" ref="G57:R57" si="22">+F57+7</f>
        <v>45605</v>
      </c>
      <c r="H57" s="30">
        <f t="shared" si="22"/>
        <v>45612</v>
      </c>
      <c r="I57" s="30">
        <f t="shared" si="22"/>
        <v>45619</v>
      </c>
      <c r="J57" s="30">
        <f t="shared" si="22"/>
        <v>45626</v>
      </c>
      <c r="K57" s="30">
        <f t="shared" si="22"/>
        <v>45633</v>
      </c>
      <c r="L57" s="30">
        <f t="shared" si="22"/>
        <v>45640</v>
      </c>
      <c r="M57" s="30">
        <f t="shared" si="22"/>
        <v>45647</v>
      </c>
      <c r="N57" s="30">
        <f t="shared" si="22"/>
        <v>45654</v>
      </c>
      <c r="O57" s="30">
        <f t="shared" si="22"/>
        <v>45661</v>
      </c>
      <c r="P57" s="30">
        <f t="shared" si="22"/>
        <v>45668</v>
      </c>
      <c r="Q57" s="30">
        <f t="shared" si="22"/>
        <v>45675</v>
      </c>
      <c r="R57" s="30">
        <f t="shared" si="22"/>
        <v>45682</v>
      </c>
    </row>
    <row r="58" spans="1:18" x14ac:dyDescent="0.3">
      <c r="C58" s="29" t="s">
        <v>34</v>
      </c>
      <c r="D58">
        <f>+SUM(E58:R58)</f>
        <v>10300</v>
      </c>
      <c r="E58" s="77">
        <f>+E55</f>
        <v>80</v>
      </c>
      <c r="F58" s="77">
        <f t="shared" ref="F58:R58" si="23">+F55</f>
        <v>560</v>
      </c>
      <c r="G58" s="77">
        <f t="shared" si="23"/>
        <v>560</v>
      </c>
      <c r="H58" s="77">
        <f t="shared" si="23"/>
        <v>1085</v>
      </c>
      <c r="I58" s="77">
        <f t="shared" si="23"/>
        <v>1085</v>
      </c>
      <c r="J58" s="77">
        <f t="shared" si="23"/>
        <v>662.14</v>
      </c>
      <c r="K58" s="77">
        <f t="shared" si="23"/>
        <v>897.86</v>
      </c>
      <c r="L58" s="77">
        <f t="shared" si="23"/>
        <v>735</v>
      </c>
      <c r="M58" s="77">
        <f t="shared" si="23"/>
        <v>1799.29</v>
      </c>
      <c r="N58" s="77">
        <f t="shared" si="23"/>
        <v>595.71</v>
      </c>
      <c r="O58" s="77">
        <f t="shared" si="23"/>
        <v>460</v>
      </c>
      <c r="P58" s="77">
        <f t="shared" si="23"/>
        <v>1315.71</v>
      </c>
      <c r="Q58" s="77">
        <f t="shared" si="23"/>
        <v>264.28999999999996</v>
      </c>
      <c r="R58" s="77">
        <f t="shared" si="23"/>
        <v>200</v>
      </c>
    </row>
    <row r="59" spans="1:18" x14ac:dyDescent="0.3">
      <c r="C59" s="29" t="s">
        <v>208</v>
      </c>
      <c r="D59">
        <f t="shared" ref="D59:D65" si="24">+SUM(E59:R59)</f>
        <v>300</v>
      </c>
      <c r="E59">
        <f>+E5+E27</f>
        <v>10</v>
      </c>
      <c r="F59">
        <f t="shared" ref="F59:R59" si="25">+F5+F27</f>
        <v>70</v>
      </c>
      <c r="G59">
        <f t="shared" si="25"/>
        <v>70</v>
      </c>
      <c r="H59">
        <f t="shared" si="25"/>
        <v>70</v>
      </c>
      <c r="I59">
        <f t="shared" si="25"/>
        <v>70</v>
      </c>
      <c r="J59">
        <f t="shared" si="25"/>
        <v>10</v>
      </c>
      <c r="K59">
        <f t="shared" si="25"/>
        <v>0</v>
      </c>
      <c r="L59">
        <f t="shared" si="25"/>
        <v>0</v>
      </c>
      <c r="M59">
        <f t="shared" si="25"/>
        <v>0</v>
      </c>
      <c r="N59">
        <f t="shared" si="25"/>
        <v>0</v>
      </c>
      <c r="O59">
        <f t="shared" si="25"/>
        <v>0</v>
      </c>
      <c r="P59">
        <f t="shared" si="25"/>
        <v>0</v>
      </c>
      <c r="Q59">
        <f t="shared" si="25"/>
        <v>0</v>
      </c>
      <c r="R59">
        <f t="shared" si="25"/>
        <v>0</v>
      </c>
    </row>
    <row r="60" spans="1:18" x14ac:dyDescent="0.3">
      <c r="C60" s="29" t="s">
        <v>210</v>
      </c>
      <c r="D60">
        <f t="shared" si="24"/>
        <v>500</v>
      </c>
      <c r="E60">
        <f>+E8+E30</f>
        <v>0</v>
      </c>
      <c r="F60">
        <f t="shared" ref="F60:R60" si="26">+F8+F30</f>
        <v>0</v>
      </c>
      <c r="G60">
        <f t="shared" si="26"/>
        <v>0</v>
      </c>
      <c r="H60">
        <f t="shared" si="26"/>
        <v>87.5</v>
      </c>
      <c r="I60">
        <f t="shared" si="26"/>
        <v>87.5</v>
      </c>
      <c r="J60">
        <f t="shared" si="26"/>
        <v>87.5</v>
      </c>
      <c r="K60">
        <f t="shared" si="26"/>
        <v>87.5</v>
      </c>
      <c r="L60">
        <f t="shared" si="26"/>
        <v>87.5</v>
      </c>
      <c r="M60">
        <f t="shared" si="26"/>
        <v>62.5</v>
      </c>
      <c r="N60">
        <f t="shared" si="26"/>
        <v>0</v>
      </c>
      <c r="O60">
        <f t="shared" si="26"/>
        <v>0</v>
      </c>
      <c r="P60">
        <f t="shared" si="26"/>
        <v>0</v>
      </c>
      <c r="Q60">
        <f t="shared" si="26"/>
        <v>0</v>
      </c>
      <c r="R60">
        <f t="shared" si="26"/>
        <v>0</v>
      </c>
    </row>
    <row r="61" spans="1:18" x14ac:dyDescent="0.3">
      <c r="C61" s="29" t="s">
        <v>212</v>
      </c>
      <c r="D61">
        <f t="shared" si="24"/>
        <v>700</v>
      </c>
      <c r="E61">
        <f>+E11+E33</f>
        <v>0</v>
      </c>
      <c r="F61">
        <f t="shared" ref="F61:R61" si="27">+F11+F33</f>
        <v>0</v>
      </c>
      <c r="G61">
        <f t="shared" si="27"/>
        <v>0</v>
      </c>
      <c r="H61">
        <f t="shared" si="27"/>
        <v>0</v>
      </c>
      <c r="I61">
        <f t="shared" si="27"/>
        <v>0</v>
      </c>
      <c r="J61">
        <f t="shared" si="27"/>
        <v>50</v>
      </c>
      <c r="K61">
        <f t="shared" si="27"/>
        <v>300</v>
      </c>
      <c r="L61">
        <f t="shared" si="27"/>
        <v>0</v>
      </c>
      <c r="M61">
        <f t="shared" si="27"/>
        <v>100</v>
      </c>
      <c r="N61">
        <f t="shared" si="27"/>
        <v>250</v>
      </c>
      <c r="O61">
        <f t="shared" si="27"/>
        <v>0</v>
      </c>
      <c r="P61">
        <f t="shared" si="27"/>
        <v>0</v>
      </c>
      <c r="Q61">
        <f t="shared" si="27"/>
        <v>0</v>
      </c>
      <c r="R61">
        <f t="shared" si="27"/>
        <v>0</v>
      </c>
    </row>
    <row r="62" spans="1:18" x14ac:dyDescent="0.3">
      <c r="C62" s="29" t="s">
        <v>214</v>
      </c>
      <c r="D62">
        <f t="shared" si="24"/>
        <v>7000</v>
      </c>
      <c r="E62">
        <f>+E14+E36</f>
        <v>0</v>
      </c>
      <c r="F62">
        <f t="shared" ref="F62:R62" si="28">+F14+F36</f>
        <v>0</v>
      </c>
      <c r="G62">
        <f t="shared" si="28"/>
        <v>0</v>
      </c>
      <c r="H62">
        <f t="shared" si="28"/>
        <v>0</v>
      </c>
      <c r="I62">
        <f t="shared" si="28"/>
        <v>0</v>
      </c>
      <c r="J62">
        <f t="shared" si="28"/>
        <v>0</v>
      </c>
      <c r="K62">
        <f t="shared" si="28"/>
        <v>350</v>
      </c>
      <c r="L62">
        <f t="shared" si="28"/>
        <v>2450</v>
      </c>
      <c r="M62">
        <f t="shared" si="28"/>
        <v>700</v>
      </c>
      <c r="N62">
        <f t="shared" si="28"/>
        <v>700</v>
      </c>
      <c r="O62">
        <f t="shared" si="28"/>
        <v>2450</v>
      </c>
      <c r="P62">
        <f t="shared" si="28"/>
        <v>350</v>
      </c>
      <c r="Q62">
        <f t="shared" si="28"/>
        <v>0</v>
      </c>
      <c r="R62">
        <f t="shared" si="28"/>
        <v>0</v>
      </c>
    </row>
    <row r="63" spans="1:18" x14ac:dyDescent="0.3">
      <c r="C63" s="29" t="s">
        <v>216</v>
      </c>
      <c r="D63">
        <f t="shared" si="24"/>
        <v>2</v>
      </c>
      <c r="E63">
        <f>+E17+E39</f>
        <v>0</v>
      </c>
      <c r="F63">
        <f t="shared" ref="F63:R63" si="29">+F17+F39</f>
        <v>0</v>
      </c>
      <c r="G63">
        <f t="shared" si="29"/>
        <v>0</v>
      </c>
      <c r="H63">
        <f t="shared" si="29"/>
        <v>0</v>
      </c>
      <c r="I63">
        <f t="shared" si="29"/>
        <v>0</v>
      </c>
      <c r="J63">
        <f t="shared" si="29"/>
        <v>0</v>
      </c>
      <c r="K63">
        <f t="shared" si="29"/>
        <v>0</v>
      </c>
      <c r="L63">
        <f t="shared" si="29"/>
        <v>0</v>
      </c>
      <c r="M63">
        <f t="shared" si="29"/>
        <v>1</v>
      </c>
      <c r="N63">
        <f t="shared" si="29"/>
        <v>0</v>
      </c>
      <c r="O63">
        <f t="shared" si="29"/>
        <v>0</v>
      </c>
      <c r="P63">
        <f t="shared" si="29"/>
        <v>1</v>
      </c>
      <c r="Q63">
        <f t="shared" si="29"/>
        <v>0</v>
      </c>
      <c r="R63">
        <f t="shared" si="29"/>
        <v>0</v>
      </c>
    </row>
    <row r="64" spans="1:18" ht="28.8" x14ac:dyDescent="0.3">
      <c r="C64" s="29" t="s">
        <v>218</v>
      </c>
      <c r="D64">
        <f t="shared" si="24"/>
        <v>2400</v>
      </c>
      <c r="E64">
        <f>+E20+E42</f>
        <v>0</v>
      </c>
      <c r="F64">
        <f t="shared" ref="F64:R64" si="30">+F20+F42</f>
        <v>0</v>
      </c>
      <c r="G64">
        <f t="shared" si="30"/>
        <v>0</v>
      </c>
      <c r="H64">
        <f t="shared" si="30"/>
        <v>0</v>
      </c>
      <c r="I64">
        <f t="shared" si="30"/>
        <v>0</v>
      </c>
      <c r="J64">
        <f t="shared" si="30"/>
        <v>0</v>
      </c>
      <c r="K64">
        <f t="shared" si="30"/>
        <v>0</v>
      </c>
      <c r="L64">
        <f t="shared" si="30"/>
        <v>0</v>
      </c>
      <c r="M64">
        <f t="shared" si="30"/>
        <v>0</v>
      </c>
      <c r="N64">
        <f t="shared" si="30"/>
        <v>1200</v>
      </c>
      <c r="O64">
        <f t="shared" si="30"/>
        <v>0</v>
      </c>
      <c r="P64">
        <f t="shared" si="30"/>
        <v>171.43</v>
      </c>
      <c r="Q64">
        <f t="shared" si="30"/>
        <v>1028.57</v>
      </c>
      <c r="R64">
        <f t="shared" si="30"/>
        <v>0</v>
      </c>
    </row>
    <row r="65" spans="3:18" x14ac:dyDescent="0.3">
      <c r="C65" s="29" t="s">
        <v>220</v>
      </c>
      <c r="D65">
        <f t="shared" si="24"/>
        <v>2</v>
      </c>
      <c r="E65">
        <f>+E23+E45</f>
        <v>0</v>
      </c>
      <c r="F65">
        <f t="shared" ref="F65:R65" si="31">+F23+F45</f>
        <v>0</v>
      </c>
      <c r="G65">
        <f t="shared" si="31"/>
        <v>0</v>
      </c>
      <c r="H65">
        <f t="shared" si="31"/>
        <v>0</v>
      </c>
      <c r="I65">
        <f t="shared" si="31"/>
        <v>0</v>
      </c>
      <c r="J65">
        <f t="shared" si="31"/>
        <v>0</v>
      </c>
      <c r="K65">
        <f t="shared" si="31"/>
        <v>0</v>
      </c>
      <c r="L65">
        <f t="shared" si="31"/>
        <v>0</v>
      </c>
      <c r="M65">
        <f t="shared" si="31"/>
        <v>0</v>
      </c>
      <c r="N65">
        <f t="shared" si="31"/>
        <v>0</v>
      </c>
      <c r="O65">
        <f t="shared" si="31"/>
        <v>1</v>
      </c>
      <c r="P65">
        <f t="shared" si="31"/>
        <v>0</v>
      </c>
      <c r="Q65">
        <f t="shared" si="31"/>
        <v>0.2</v>
      </c>
      <c r="R65">
        <f t="shared" si="31"/>
        <v>0.8</v>
      </c>
    </row>
  </sheetData>
  <autoFilter ref="B1:R45" xr:uid="{5BD810C2-756E-41E5-8300-F11C02EBE5D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EF91-B666-4773-A4E3-283C77B150E9}">
  <dimension ref="A1:R74"/>
  <sheetViews>
    <sheetView zoomScale="90" zoomScaleNormal="90" workbookViewId="0">
      <pane xSplit="4" ySplit="1" topLeftCell="E2" activePane="bottomRight" state="frozen"/>
      <selection pane="topRight" activeCell="D1" sqref="D1"/>
      <selection pane="bottomLeft" activeCell="A2" sqref="A2"/>
      <selection pane="bottomRight" activeCell="H24" sqref="H24"/>
    </sheetView>
  </sheetViews>
  <sheetFormatPr defaultRowHeight="17.399999999999999" x14ac:dyDescent="0.3"/>
  <cols>
    <col min="1" max="1" width="9.23046875" style="14"/>
    <col min="3" max="3" width="22.53515625" customWidth="1"/>
    <col min="4" max="4" width="11.4609375" customWidth="1"/>
    <col min="5" max="18" width="10.69140625" customWidth="1"/>
  </cols>
  <sheetData>
    <row r="1" spans="1:18" x14ac:dyDescent="0.3">
      <c r="A1" s="14">
        <v>1</v>
      </c>
      <c r="B1" s="27" t="s">
        <v>122</v>
      </c>
      <c r="C1" s="27" t="s">
        <v>88</v>
      </c>
      <c r="D1" s="27" t="s">
        <v>248</v>
      </c>
      <c r="E1" s="30">
        <v>45591</v>
      </c>
      <c r="F1" s="30">
        <f>+E1+7</f>
        <v>45598</v>
      </c>
      <c r="G1" s="30">
        <f t="shared" ref="G1:R1" si="0">+F1+7</f>
        <v>45605</v>
      </c>
      <c r="H1" s="30">
        <f t="shared" si="0"/>
        <v>45612</v>
      </c>
      <c r="I1" s="30">
        <f t="shared" si="0"/>
        <v>45619</v>
      </c>
      <c r="J1" s="30">
        <f t="shared" si="0"/>
        <v>45626</v>
      </c>
      <c r="K1" s="30">
        <f t="shared" si="0"/>
        <v>45633</v>
      </c>
      <c r="L1" s="30">
        <f t="shared" si="0"/>
        <v>45640</v>
      </c>
      <c r="M1" s="30">
        <f t="shared" si="0"/>
        <v>45647</v>
      </c>
      <c r="N1" s="30">
        <f t="shared" si="0"/>
        <v>45654</v>
      </c>
      <c r="O1" s="30">
        <f t="shared" si="0"/>
        <v>45661</v>
      </c>
      <c r="P1" s="30">
        <f t="shared" si="0"/>
        <v>45668</v>
      </c>
      <c r="Q1" s="30">
        <f t="shared" si="0"/>
        <v>45675</v>
      </c>
      <c r="R1" s="30">
        <f t="shared" si="0"/>
        <v>45682</v>
      </c>
    </row>
    <row r="2" spans="1:18" x14ac:dyDescent="0.3">
      <c r="A2" s="14">
        <v>2</v>
      </c>
      <c r="B2" s="36" t="s">
        <v>99</v>
      </c>
      <c r="C2" s="36" t="s">
        <v>123</v>
      </c>
      <c r="D2" s="72" t="s">
        <v>249</v>
      </c>
      <c r="F2">
        <v>535.29</v>
      </c>
      <c r="G2">
        <v>535.29</v>
      </c>
      <c r="H2">
        <v>529.41</v>
      </c>
      <c r="I2">
        <v>300</v>
      </c>
    </row>
    <row r="3" spans="1:18" x14ac:dyDescent="0.3">
      <c r="A3" s="14">
        <v>3</v>
      </c>
      <c r="B3" s="28" t="s">
        <v>99</v>
      </c>
      <c r="C3" s="28" t="s">
        <v>206</v>
      </c>
      <c r="D3" s="72" t="s">
        <v>250</v>
      </c>
      <c r="F3">
        <v>535.29</v>
      </c>
      <c r="G3">
        <v>535.29</v>
      </c>
      <c r="H3">
        <v>229.41</v>
      </c>
    </row>
    <row r="4" spans="1:18" x14ac:dyDescent="0.3">
      <c r="A4" s="14">
        <v>4</v>
      </c>
      <c r="B4" s="60"/>
      <c r="C4" s="29" t="s">
        <v>207</v>
      </c>
      <c r="D4" s="28" t="s">
        <v>175</v>
      </c>
      <c r="F4">
        <v>535.29</v>
      </c>
      <c r="G4">
        <v>535.29</v>
      </c>
      <c r="H4">
        <v>229.41</v>
      </c>
    </row>
    <row r="5" spans="1:18" x14ac:dyDescent="0.3">
      <c r="A5" s="14">
        <v>5</v>
      </c>
      <c r="B5" s="60"/>
      <c r="C5" s="29" t="s">
        <v>208</v>
      </c>
      <c r="D5" s="29" t="s">
        <v>175</v>
      </c>
      <c r="F5">
        <v>61.76</v>
      </c>
      <c r="G5">
        <v>61.76</v>
      </c>
      <c r="H5">
        <v>26.47</v>
      </c>
    </row>
    <row r="6" spans="1:18" x14ac:dyDescent="0.3">
      <c r="A6" s="14">
        <v>6</v>
      </c>
      <c r="B6" s="28" t="s">
        <v>99</v>
      </c>
      <c r="C6" s="28" t="s">
        <v>209</v>
      </c>
      <c r="D6" s="29" t="s">
        <v>181</v>
      </c>
      <c r="H6">
        <v>300</v>
      </c>
      <c r="I6">
        <v>300</v>
      </c>
    </row>
    <row r="7" spans="1:18" x14ac:dyDescent="0.3">
      <c r="A7" s="14">
        <v>7</v>
      </c>
      <c r="B7" s="60"/>
      <c r="C7" s="29" t="s">
        <v>207</v>
      </c>
      <c r="D7" s="28" t="s">
        <v>251</v>
      </c>
      <c r="H7">
        <v>300</v>
      </c>
      <c r="I7">
        <v>300</v>
      </c>
    </row>
    <row r="8" spans="1:18" x14ac:dyDescent="0.3">
      <c r="A8" s="14">
        <v>8</v>
      </c>
      <c r="B8" s="60"/>
      <c r="C8" s="29" t="s">
        <v>210</v>
      </c>
      <c r="D8" s="29" t="s">
        <v>251</v>
      </c>
      <c r="H8">
        <v>50</v>
      </c>
      <c r="I8">
        <v>50</v>
      </c>
    </row>
    <row r="9" spans="1:18" x14ac:dyDescent="0.3">
      <c r="A9" s="14">
        <v>9</v>
      </c>
      <c r="B9" s="28" t="s">
        <v>99</v>
      </c>
      <c r="C9" s="28" t="s">
        <v>211</v>
      </c>
      <c r="D9" s="29" t="s">
        <v>252</v>
      </c>
    </row>
    <row r="10" spans="1:18" x14ac:dyDescent="0.3">
      <c r="A10" s="14">
        <v>10</v>
      </c>
      <c r="B10" s="60"/>
      <c r="C10" s="29" t="s">
        <v>207</v>
      </c>
      <c r="D10" s="28" t="s">
        <v>253</v>
      </c>
    </row>
    <row r="11" spans="1:18" x14ac:dyDescent="0.3">
      <c r="A11" s="14">
        <v>11</v>
      </c>
      <c r="B11" s="60"/>
      <c r="C11" s="29" t="s">
        <v>212</v>
      </c>
      <c r="D11" s="29" t="s">
        <v>253</v>
      </c>
    </row>
    <row r="12" spans="1:18" x14ac:dyDescent="0.3">
      <c r="A12" s="14">
        <v>12</v>
      </c>
      <c r="B12" s="28" t="s">
        <v>99</v>
      </c>
      <c r="C12" s="28" t="s">
        <v>213</v>
      </c>
      <c r="D12" s="29" t="s">
        <v>254</v>
      </c>
    </row>
    <row r="13" spans="1:18" x14ac:dyDescent="0.3">
      <c r="A13" s="14">
        <v>13</v>
      </c>
      <c r="B13" s="60"/>
      <c r="C13" s="29" t="s">
        <v>207</v>
      </c>
      <c r="D13" s="28" t="s">
        <v>253</v>
      </c>
      <c r="O13" s="34"/>
    </row>
    <row r="14" spans="1:18" x14ac:dyDescent="0.3">
      <c r="A14" s="14">
        <v>14</v>
      </c>
      <c r="B14" s="60"/>
      <c r="C14" s="29" t="s">
        <v>214</v>
      </c>
      <c r="D14" s="29" t="s">
        <v>253</v>
      </c>
      <c r="E14">
        <v>0</v>
      </c>
      <c r="O14" s="34"/>
    </row>
    <row r="15" spans="1:18" ht="28.8" x14ac:dyDescent="0.3">
      <c r="A15" s="14">
        <v>15</v>
      </c>
      <c r="B15" s="28" t="s">
        <v>99</v>
      </c>
      <c r="C15" s="28" t="s">
        <v>215</v>
      </c>
      <c r="D15" s="29" t="s">
        <v>255</v>
      </c>
    </row>
    <row r="16" spans="1:18" x14ac:dyDescent="0.3">
      <c r="A16" s="14">
        <v>16</v>
      </c>
      <c r="B16" s="60"/>
      <c r="C16" s="29" t="s">
        <v>207</v>
      </c>
      <c r="D16" s="28" t="s">
        <v>253</v>
      </c>
    </row>
    <row r="17" spans="1:17" ht="28.8" x14ac:dyDescent="0.3">
      <c r="A17" s="14">
        <v>17</v>
      </c>
      <c r="B17" s="60"/>
      <c r="C17" s="29" t="s">
        <v>216</v>
      </c>
      <c r="D17" s="29" t="s">
        <v>253</v>
      </c>
    </row>
    <row r="18" spans="1:17" ht="28.8" x14ac:dyDescent="0.3">
      <c r="A18" s="14">
        <v>18</v>
      </c>
      <c r="B18" s="28" t="s">
        <v>99</v>
      </c>
      <c r="C18" s="28" t="s">
        <v>217</v>
      </c>
      <c r="D18" s="29" t="s">
        <v>256</v>
      </c>
    </row>
    <row r="19" spans="1:17" x14ac:dyDescent="0.3">
      <c r="A19" s="14">
        <v>19</v>
      </c>
      <c r="B19" s="60"/>
      <c r="C19" s="29" t="s">
        <v>207</v>
      </c>
      <c r="D19" s="28" t="s">
        <v>253</v>
      </c>
      <c r="Q19" s="35"/>
    </row>
    <row r="20" spans="1:17" ht="28.8" x14ac:dyDescent="0.3">
      <c r="A20" s="14">
        <v>20</v>
      </c>
      <c r="B20" s="60"/>
      <c r="C20" s="29" t="s">
        <v>218</v>
      </c>
      <c r="D20" s="29" t="s">
        <v>253</v>
      </c>
      <c r="Q20" s="35"/>
    </row>
    <row r="21" spans="1:17" x14ac:dyDescent="0.3">
      <c r="A21" s="14">
        <v>21</v>
      </c>
      <c r="B21" s="28" t="s">
        <v>99</v>
      </c>
      <c r="C21" s="28" t="s">
        <v>219</v>
      </c>
      <c r="D21" s="29" t="s">
        <v>257</v>
      </c>
    </row>
    <row r="22" spans="1:17" x14ac:dyDescent="0.3">
      <c r="A22" s="14">
        <v>22</v>
      </c>
      <c r="B22" s="60"/>
      <c r="C22" s="29" t="s">
        <v>207</v>
      </c>
      <c r="D22" s="28" t="s">
        <v>253</v>
      </c>
    </row>
    <row r="23" spans="1:17" x14ac:dyDescent="0.3">
      <c r="A23" s="14">
        <v>23</v>
      </c>
      <c r="B23" s="60"/>
      <c r="C23" s="29" t="s">
        <v>220</v>
      </c>
      <c r="D23" s="29" t="s">
        <v>253</v>
      </c>
    </row>
    <row r="24" spans="1:17" x14ac:dyDescent="0.3">
      <c r="A24" s="14">
        <v>24</v>
      </c>
      <c r="B24" s="36" t="s">
        <v>92</v>
      </c>
      <c r="C24" s="36" t="s">
        <v>124</v>
      </c>
      <c r="D24" s="29" t="s">
        <v>256</v>
      </c>
      <c r="H24">
        <v>320</v>
      </c>
      <c r="I24">
        <v>280</v>
      </c>
    </row>
    <row r="25" spans="1:17" x14ac:dyDescent="0.3">
      <c r="A25" s="14">
        <v>25</v>
      </c>
      <c r="B25" s="28" t="s">
        <v>92</v>
      </c>
      <c r="C25" s="28" t="s">
        <v>206</v>
      </c>
      <c r="D25" s="72" t="s">
        <v>258</v>
      </c>
      <c r="H25">
        <v>320</v>
      </c>
      <c r="I25">
        <v>280</v>
      </c>
    </row>
    <row r="26" spans="1:17" x14ac:dyDescent="0.3">
      <c r="A26" s="14">
        <v>26</v>
      </c>
      <c r="B26" s="60"/>
      <c r="C26" s="29" t="s">
        <v>207</v>
      </c>
      <c r="D26" s="28" t="s">
        <v>258</v>
      </c>
      <c r="H26">
        <v>320</v>
      </c>
      <c r="I26">
        <v>280</v>
      </c>
    </row>
    <row r="27" spans="1:17" x14ac:dyDescent="0.3">
      <c r="A27" s="14">
        <v>27</v>
      </c>
      <c r="B27" s="60"/>
      <c r="C27" s="29" t="s">
        <v>208</v>
      </c>
      <c r="D27" s="29" t="s">
        <v>258</v>
      </c>
      <c r="H27">
        <v>40</v>
      </c>
      <c r="I27">
        <v>35</v>
      </c>
    </row>
    <row r="28" spans="1:17" x14ac:dyDescent="0.3">
      <c r="A28" s="14">
        <v>28</v>
      </c>
      <c r="B28" s="28" t="s">
        <v>92</v>
      </c>
      <c r="C28" s="28" t="s">
        <v>209</v>
      </c>
      <c r="D28" s="29" t="s">
        <v>259</v>
      </c>
    </row>
    <row r="29" spans="1:17" x14ac:dyDescent="0.3">
      <c r="A29" s="14">
        <v>29</v>
      </c>
      <c r="B29" s="60"/>
      <c r="C29" s="29" t="s">
        <v>207</v>
      </c>
      <c r="D29" s="28" t="s">
        <v>253</v>
      </c>
    </row>
    <row r="30" spans="1:17" x14ac:dyDescent="0.3">
      <c r="A30" s="14">
        <v>30</v>
      </c>
      <c r="B30" s="60"/>
      <c r="C30" s="29" t="s">
        <v>210</v>
      </c>
      <c r="D30" s="29" t="s">
        <v>253</v>
      </c>
    </row>
    <row r="31" spans="1:17" x14ac:dyDescent="0.3">
      <c r="A31" s="14">
        <v>31</v>
      </c>
      <c r="B31" s="28" t="s">
        <v>92</v>
      </c>
      <c r="C31" s="28" t="s">
        <v>211</v>
      </c>
      <c r="D31" s="29" t="s">
        <v>254</v>
      </c>
    </row>
    <row r="32" spans="1:17" x14ac:dyDescent="0.3">
      <c r="A32" s="14">
        <v>32</v>
      </c>
      <c r="B32" s="60"/>
      <c r="C32" s="29" t="s">
        <v>207</v>
      </c>
      <c r="D32" s="28" t="s">
        <v>253</v>
      </c>
    </row>
    <row r="33" spans="1:18" x14ac:dyDescent="0.3">
      <c r="A33" s="14">
        <v>33</v>
      </c>
      <c r="B33" s="60"/>
      <c r="C33" s="29" t="s">
        <v>212</v>
      </c>
      <c r="D33" s="29" t="s">
        <v>253</v>
      </c>
    </row>
    <row r="34" spans="1:18" x14ac:dyDescent="0.3">
      <c r="A34" s="14">
        <v>34</v>
      </c>
      <c r="B34" s="28" t="s">
        <v>92</v>
      </c>
      <c r="C34" s="28" t="s">
        <v>213</v>
      </c>
      <c r="D34" s="29" t="s">
        <v>254</v>
      </c>
    </row>
    <row r="35" spans="1:18" x14ac:dyDescent="0.3">
      <c r="A35" s="14">
        <v>35</v>
      </c>
      <c r="B35" s="60"/>
      <c r="C35" s="29" t="s">
        <v>207</v>
      </c>
      <c r="D35" s="28" t="s">
        <v>253</v>
      </c>
      <c r="L35" s="34"/>
    </row>
    <row r="36" spans="1:18" x14ac:dyDescent="0.3">
      <c r="A36" s="14">
        <v>36</v>
      </c>
      <c r="B36" s="60"/>
      <c r="C36" s="29" t="s">
        <v>214</v>
      </c>
      <c r="D36" s="29" t="s">
        <v>253</v>
      </c>
      <c r="L36" s="34"/>
    </row>
    <row r="37" spans="1:18" ht="28.8" x14ac:dyDescent="0.3">
      <c r="A37" s="14">
        <v>37</v>
      </c>
      <c r="B37" s="28" t="s">
        <v>92</v>
      </c>
      <c r="C37" s="28" t="s">
        <v>215</v>
      </c>
      <c r="D37" s="29" t="s">
        <v>255</v>
      </c>
    </row>
    <row r="38" spans="1:18" x14ac:dyDescent="0.3">
      <c r="A38" s="14">
        <v>38</v>
      </c>
      <c r="B38" s="60"/>
      <c r="C38" s="29" t="s">
        <v>207</v>
      </c>
      <c r="D38" s="28" t="s">
        <v>253</v>
      </c>
    </row>
    <row r="39" spans="1:18" ht="28.8" x14ac:dyDescent="0.3">
      <c r="A39" s="14">
        <v>39</v>
      </c>
      <c r="B39" s="60"/>
      <c r="C39" s="29" t="s">
        <v>216</v>
      </c>
      <c r="D39" s="29" t="s">
        <v>253</v>
      </c>
    </row>
    <row r="40" spans="1:18" ht="28.8" x14ac:dyDescent="0.3">
      <c r="A40" s="14">
        <v>40</v>
      </c>
      <c r="B40" s="28" t="s">
        <v>92</v>
      </c>
      <c r="C40" s="28" t="s">
        <v>217</v>
      </c>
      <c r="D40" s="29" t="s">
        <v>256</v>
      </c>
    </row>
    <row r="41" spans="1:18" x14ac:dyDescent="0.3">
      <c r="A41" s="14">
        <v>41</v>
      </c>
      <c r="B41" s="60"/>
      <c r="C41" s="29" t="s">
        <v>207</v>
      </c>
      <c r="D41" s="28" t="s">
        <v>253</v>
      </c>
      <c r="N41" s="34"/>
    </row>
    <row r="42" spans="1:18" ht="28.8" x14ac:dyDescent="0.3">
      <c r="A42" s="14">
        <v>42</v>
      </c>
      <c r="B42" s="60"/>
      <c r="C42" s="29" t="s">
        <v>218</v>
      </c>
      <c r="D42" s="29" t="s">
        <v>253</v>
      </c>
      <c r="N42" s="34"/>
    </row>
    <row r="43" spans="1:18" x14ac:dyDescent="0.3">
      <c r="A43" s="14">
        <v>43</v>
      </c>
      <c r="B43" s="28" t="s">
        <v>92</v>
      </c>
      <c r="C43" s="28" t="s">
        <v>219</v>
      </c>
      <c r="D43" s="29" t="s">
        <v>257</v>
      </c>
    </row>
    <row r="44" spans="1:18" x14ac:dyDescent="0.3">
      <c r="A44" s="14">
        <v>44</v>
      </c>
      <c r="B44" s="60"/>
      <c r="C44" s="29" t="s">
        <v>207</v>
      </c>
      <c r="D44" s="28" t="s">
        <v>253</v>
      </c>
    </row>
    <row r="45" spans="1:18" x14ac:dyDescent="0.3">
      <c r="A45" s="14">
        <v>45</v>
      </c>
      <c r="B45" s="60"/>
      <c r="C45" s="29" t="s">
        <v>220</v>
      </c>
      <c r="D45" s="29" t="s">
        <v>253</v>
      </c>
    </row>
    <row r="46" spans="1:18" x14ac:dyDescent="0.3">
      <c r="A46" s="14">
        <v>46</v>
      </c>
      <c r="D46" s="29" t="s">
        <v>256</v>
      </c>
    </row>
    <row r="47" spans="1:18" ht="36" x14ac:dyDescent="0.3">
      <c r="A47" s="14">
        <v>47</v>
      </c>
      <c r="C47" s="61" t="s">
        <v>221</v>
      </c>
      <c r="D47" t="s">
        <v>236</v>
      </c>
      <c r="E47" s="30">
        <v>45591</v>
      </c>
      <c r="F47" s="30">
        <f>+E47+7</f>
        <v>45598</v>
      </c>
      <c r="G47" s="30">
        <f t="shared" ref="G47" si="1">+F47+7</f>
        <v>45605</v>
      </c>
      <c r="H47" s="30">
        <f t="shared" ref="H47" si="2">+G47+7</f>
        <v>45612</v>
      </c>
      <c r="I47" s="30">
        <f t="shared" ref="I47" si="3">+H47+7</f>
        <v>45619</v>
      </c>
      <c r="J47" s="30">
        <f t="shared" ref="J47" si="4">+I47+7</f>
        <v>45626</v>
      </c>
      <c r="K47" s="30">
        <f t="shared" ref="K47" si="5">+J47+7</f>
        <v>45633</v>
      </c>
      <c r="L47" s="30">
        <f t="shared" ref="L47" si="6">+K47+7</f>
        <v>45640</v>
      </c>
      <c r="M47" s="30">
        <f t="shared" ref="M47" si="7">+L47+7</f>
        <v>45647</v>
      </c>
      <c r="N47" s="30">
        <f t="shared" ref="N47" si="8">+M47+7</f>
        <v>45654</v>
      </c>
      <c r="O47" s="30">
        <f t="shared" ref="O47" si="9">+N47+7</f>
        <v>45661</v>
      </c>
      <c r="P47" s="30">
        <f t="shared" ref="P47" si="10">+O47+7</f>
        <v>45668</v>
      </c>
      <c r="Q47" s="30">
        <f t="shared" ref="Q47" si="11">+P47+7</f>
        <v>45675</v>
      </c>
      <c r="R47" s="30">
        <f t="shared" ref="R47" si="12">+Q47+7</f>
        <v>45682</v>
      </c>
    </row>
    <row r="48" spans="1:18" x14ac:dyDescent="0.3">
      <c r="A48" s="14">
        <v>48</v>
      </c>
      <c r="C48" s="29" t="s">
        <v>34</v>
      </c>
      <c r="D48">
        <f>+SUM(E48:R48)</f>
        <v>2499.9899999999998</v>
      </c>
      <c r="E48">
        <f>+E4+E7+E10+E13+E16+E19+E22+E26+E29+E32+E35+E38+E41+E44</f>
        <v>0</v>
      </c>
      <c r="F48">
        <f>+F4+F7+F10+F13+F16+F19+F22+F26+F29+F32+F35+F38+F41+F44</f>
        <v>535.29</v>
      </c>
      <c r="G48">
        <f t="shared" ref="G48:R48" si="13">+G4+G7+G10+G13+G16+G19+G22+G26+G29+G32+G35+G38+G41+G44</f>
        <v>535.29</v>
      </c>
      <c r="H48">
        <f t="shared" si="13"/>
        <v>849.41</v>
      </c>
      <c r="I48">
        <f t="shared" si="13"/>
        <v>580</v>
      </c>
      <c r="J48">
        <f t="shared" si="13"/>
        <v>0</v>
      </c>
      <c r="K48">
        <f t="shared" si="13"/>
        <v>0</v>
      </c>
      <c r="L48">
        <f t="shared" si="13"/>
        <v>0</v>
      </c>
      <c r="M48">
        <f t="shared" si="13"/>
        <v>0</v>
      </c>
      <c r="N48">
        <f t="shared" si="13"/>
        <v>0</v>
      </c>
      <c r="O48">
        <f t="shared" si="13"/>
        <v>0</v>
      </c>
      <c r="P48">
        <f t="shared" si="13"/>
        <v>0</v>
      </c>
      <c r="Q48">
        <f t="shared" si="13"/>
        <v>0</v>
      </c>
      <c r="R48">
        <f t="shared" si="13"/>
        <v>0</v>
      </c>
    </row>
    <row r="49" spans="1:18" x14ac:dyDescent="0.3">
      <c r="A49" s="14">
        <v>48</v>
      </c>
      <c r="C49" s="29" t="s">
        <v>208</v>
      </c>
      <c r="D49">
        <v>300</v>
      </c>
      <c r="E49">
        <f>+E5+E27</f>
        <v>0</v>
      </c>
      <c r="F49">
        <f>+F5+F27</f>
        <v>61.76</v>
      </c>
      <c r="G49">
        <f t="shared" ref="G49:I49" si="14">+G5+G27</f>
        <v>61.76</v>
      </c>
      <c r="H49">
        <f t="shared" si="14"/>
        <v>66.47</v>
      </c>
      <c r="I49">
        <f t="shared" si="14"/>
        <v>35</v>
      </c>
    </row>
    <row r="50" spans="1:18" x14ac:dyDescent="0.3">
      <c r="A50" s="14">
        <v>49</v>
      </c>
      <c r="C50" s="29" t="s">
        <v>210</v>
      </c>
      <c r="D50">
        <v>500</v>
      </c>
      <c r="E50">
        <f>+E8+E30</f>
        <v>0</v>
      </c>
      <c r="F50">
        <f t="shared" ref="F50:I50" si="15">+F8+F30</f>
        <v>0</v>
      </c>
      <c r="G50">
        <f t="shared" si="15"/>
        <v>0</v>
      </c>
      <c r="H50">
        <f t="shared" si="15"/>
        <v>50</v>
      </c>
      <c r="I50">
        <f t="shared" si="15"/>
        <v>50</v>
      </c>
    </row>
    <row r="51" spans="1:18" x14ac:dyDescent="0.3">
      <c r="A51" s="14">
        <v>50</v>
      </c>
      <c r="C51" s="29" t="s">
        <v>212</v>
      </c>
      <c r="D51">
        <v>700</v>
      </c>
      <c r="E51">
        <f>+E11+E33</f>
        <v>0</v>
      </c>
      <c r="F51">
        <f t="shared" ref="F51:R51" si="16">+F11+F33</f>
        <v>0</v>
      </c>
      <c r="G51">
        <f t="shared" si="16"/>
        <v>0</v>
      </c>
      <c r="H51">
        <f t="shared" si="16"/>
        <v>0</v>
      </c>
      <c r="I51">
        <f t="shared" si="16"/>
        <v>0</v>
      </c>
      <c r="J51">
        <f t="shared" si="16"/>
        <v>0</v>
      </c>
      <c r="K51">
        <f t="shared" si="16"/>
        <v>0</v>
      </c>
      <c r="L51">
        <f t="shared" si="16"/>
        <v>0</v>
      </c>
      <c r="M51">
        <f t="shared" si="16"/>
        <v>0</v>
      </c>
      <c r="N51">
        <f t="shared" si="16"/>
        <v>0</v>
      </c>
      <c r="O51">
        <f t="shared" si="16"/>
        <v>0</v>
      </c>
      <c r="P51">
        <f t="shared" si="16"/>
        <v>0</v>
      </c>
      <c r="Q51">
        <f t="shared" si="16"/>
        <v>0</v>
      </c>
      <c r="R51">
        <f t="shared" si="16"/>
        <v>0</v>
      </c>
    </row>
    <row r="52" spans="1:18" x14ac:dyDescent="0.3">
      <c r="A52" s="14">
        <v>51</v>
      </c>
      <c r="C52" s="29" t="s">
        <v>214</v>
      </c>
      <c r="D52">
        <v>7000</v>
      </c>
      <c r="E52">
        <f>+E36+E14</f>
        <v>0</v>
      </c>
      <c r="F52">
        <f t="shared" ref="F52:R52" si="17">+F36+F14</f>
        <v>0</v>
      </c>
      <c r="G52">
        <f t="shared" si="17"/>
        <v>0</v>
      </c>
      <c r="H52">
        <f t="shared" si="17"/>
        <v>0</v>
      </c>
      <c r="I52">
        <f t="shared" si="17"/>
        <v>0</v>
      </c>
      <c r="J52">
        <f t="shared" si="17"/>
        <v>0</v>
      </c>
      <c r="K52">
        <f t="shared" si="17"/>
        <v>0</v>
      </c>
      <c r="L52">
        <f t="shared" si="17"/>
        <v>0</v>
      </c>
      <c r="M52">
        <f t="shared" si="17"/>
        <v>0</v>
      </c>
      <c r="N52">
        <f t="shared" si="17"/>
        <v>0</v>
      </c>
      <c r="O52">
        <f t="shared" si="17"/>
        <v>0</v>
      </c>
      <c r="P52">
        <f t="shared" si="17"/>
        <v>0</v>
      </c>
      <c r="Q52">
        <f t="shared" si="17"/>
        <v>0</v>
      </c>
      <c r="R52">
        <f t="shared" si="17"/>
        <v>0</v>
      </c>
    </row>
    <row r="53" spans="1:18" ht="28.8" x14ac:dyDescent="0.3">
      <c r="A53" s="14">
        <v>52</v>
      </c>
      <c r="C53" s="29" t="s">
        <v>216</v>
      </c>
      <c r="D53">
        <v>2</v>
      </c>
      <c r="E53">
        <f>+E39+E17</f>
        <v>0</v>
      </c>
      <c r="F53">
        <f t="shared" ref="F53:R53" si="18">+F39+F17</f>
        <v>0</v>
      </c>
      <c r="G53">
        <f t="shared" si="18"/>
        <v>0</v>
      </c>
      <c r="H53">
        <f t="shared" si="18"/>
        <v>0</v>
      </c>
      <c r="I53">
        <f t="shared" si="18"/>
        <v>0</v>
      </c>
      <c r="J53">
        <f t="shared" si="18"/>
        <v>0</v>
      </c>
      <c r="K53">
        <f t="shared" si="18"/>
        <v>0</v>
      </c>
      <c r="L53">
        <f t="shared" si="18"/>
        <v>0</v>
      </c>
      <c r="M53">
        <f t="shared" si="18"/>
        <v>0</v>
      </c>
      <c r="N53">
        <f t="shared" si="18"/>
        <v>0</v>
      </c>
      <c r="O53">
        <f t="shared" si="18"/>
        <v>0</v>
      </c>
      <c r="P53">
        <f t="shared" si="18"/>
        <v>0</v>
      </c>
      <c r="Q53">
        <f t="shared" si="18"/>
        <v>0</v>
      </c>
      <c r="R53">
        <f t="shared" si="18"/>
        <v>0</v>
      </c>
    </row>
    <row r="54" spans="1:18" ht="28.8" x14ac:dyDescent="0.3">
      <c r="A54" s="14">
        <v>53</v>
      </c>
      <c r="C54" s="29" t="s">
        <v>218</v>
      </c>
      <c r="D54">
        <v>2400</v>
      </c>
      <c r="E54">
        <f>+E42+E20</f>
        <v>0</v>
      </c>
      <c r="F54">
        <f t="shared" ref="F54:R54" si="19">+F42+F20</f>
        <v>0</v>
      </c>
      <c r="G54">
        <f t="shared" si="19"/>
        <v>0</v>
      </c>
      <c r="H54">
        <f t="shared" si="19"/>
        <v>0</v>
      </c>
      <c r="I54">
        <f t="shared" si="19"/>
        <v>0</v>
      </c>
      <c r="J54">
        <f t="shared" si="19"/>
        <v>0</v>
      </c>
      <c r="K54">
        <f t="shared" si="19"/>
        <v>0</v>
      </c>
      <c r="L54">
        <f t="shared" si="19"/>
        <v>0</v>
      </c>
      <c r="M54">
        <f t="shared" si="19"/>
        <v>0</v>
      </c>
      <c r="N54">
        <f t="shared" si="19"/>
        <v>0</v>
      </c>
      <c r="O54">
        <f t="shared" si="19"/>
        <v>0</v>
      </c>
      <c r="P54">
        <f t="shared" si="19"/>
        <v>0</v>
      </c>
      <c r="Q54">
        <f t="shared" si="19"/>
        <v>0</v>
      </c>
      <c r="R54">
        <f t="shared" si="19"/>
        <v>0</v>
      </c>
    </row>
    <row r="55" spans="1:18" x14ac:dyDescent="0.3">
      <c r="A55" s="14">
        <v>54</v>
      </c>
      <c r="C55" s="29" t="s">
        <v>220</v>
      </c>
      <c r="D55">
        <v>2</v>
      </c>
      <c r="E55">
        <f>+E45+E23</f>
        <v>0</v>
      </c>
      <c r="F55">
        <f t="shared" ref="F55:R55" si="20">+F45+F23</f>
        <v>0</v>
      </c>
      <c r="G55">
        <f t="shared" si="20"/>
        <v>0</v>
      </c>
      <c r="H55">
        <f t="shared" si="20"/>
        <v>0</v>
      </c>
      <c r="I55">
        <f t="shared" si="20"/>
        <v>0</v>
      </c>
      <c r="J55">
        <f t="shared" si="20"/>
        <v>0</v>
      </c>
      <c r="K55">
        <f t="shared" si="20"/>
        <v>0</v>
      </c>
      <c r="L55">
        <f t="shared" si="20"/>
        <v>0</v>
      </c>
      <c r="M55">
        <f t="shared" si="20"/>
        <v>0</v>
      </c>
      <c r="N55">
        <f t="shared" si="20"/>
        <v>0</v>
      </c>
      <c r="O55">
        <f t="shared" si="20"/>
        <v>0</v>
      </c>
      <c r="P55">
        <f t="shared" si="20"/>
        <v>0</v>
      </c>
      <c r="Q55">
        <f t="shared" si="20"/>
        <v>0</v>
      </c>
      <c r="R55">
        <f t="shared" si="20"/>
        <v>0</v>
      </c>
    </row>
    <row r="56" spans="1:18" x14ac:dyDescent="0.3">
      <c r="A56" s="14">
        <v>55</v>
      </c>
    </row>
    <row r="57" spans="1:18" ht="18" x14ac:dyDescent="0.3">
      <c r="A57" s="14">
        <v>56</v>
      </c>
      <c r="C57" s="61" t="s">
        <v>222</v>
      </c>
      <c r="D57" t="s">
        <v>237</v>
      </c>
      <c r="E57" s="30">
        <v>45591</v>
      </c>
      <c r="F57" s="30">
        <f>+E57+7</f>
        <v>45598</v>
      </c>
      <c r="G57" s="30">
        <f t="shared" ref="G57" si="21">+F57+7</f>
        <v>45605</v>
      </c>
      <c r="H57" s="30">
        <f t="shared" ref="H57" si="22">+G57+7</f>
        <v>45612</v>
      </c>
      <c r="I57" s="30">
        <f t="shared" ref="I57" si="23">+H57+7</f>
        <v>45619</v>
      </c>
      <c r="J57" s="30">
        <f t="shared" ref="J57" si="24">+I57+7</f>
        <v>45626</v>
      </c>
      <c r="K57" s="30">
        <f t="shared" ref="K57" si="25">+J57+7</f>
        <v>45633</v>
      </c>
      <c r="L57" s="30">
        <f t="shared" ref="L57" si="26">+K57+7</f>
        <v>45640</v>
      </c>
      <c r="M57" s="30">
        <f t="shared" ref="M57" si="27">+L57+7</f>
        <v>45647</v>
      </c>
      <c r="N57" s="30">
        <f t="shared" ref="N57" si="28">+M57+7</f>
        <v>45654</v>
      </c>
      <c r="O57" s="30">
        <f t="shared" ref="O57" si="29">+N57+7</f>
        <v>45661</v>
      </c>
      <c r="P57" s="30">
        <f t="shared" ref="P57" si="30">+O57+7</f>
        <v>45668</v>
      </c>
      <c r="Q57" s="30">
        <f t="shared" ref="Q57" si="31">+P57+7</f>
        <v>45675</v>
      </c>
      <c r="R57" s="30">
        <f t="shared" ref="R57" si="32">+Q57+7</f>
        <v>45682</v>
      </c>
    </row>
    <row r="58" spans="1:18" x14ac:dyDescent="0.3">
      <c r="A58" s="14">
        <v>57</v>
      </c>
      <c r="C58" s="29" t="s">
        <v>208</v>
      </c>
      <c r="D58">
        <v>300</v>
      </c>
      <c r="E58" s="62">
        <f>+E49/$D58</f>
        <v>0</v>
      </c>
      <c r="F58" s="62">
        <f>+F49/$D58</f>
        <v>0.20586666666666667</v>
      </c>
      <c r="G58" s="62">
        <f>+G49/$D58</f>
        <v>0.20586666666666667</v>
      </c>
      <c r="H58" s="62">
        <f>+H49/$D58</f>
        <v>0.22156666666666666</v>
      </c>
      <c r="I58" s="62">
        <f>+I49/$D58</f>
        <v>0.11666666666666667</v>
      </c>
    </row>
    <row r="59" spans="1:18" x14ac:dyDescent="0.3">
      <c r="A59" s="14">
        <v>58</v>
      </c>
      <c r="C59" s="29" t="s">
        <v>210</v>
      </c>
      <c r="D59">
        <v>500</v>
      </c>
      <c r="E59" s="62">
        <f t="shared" ref="E59:I59" si="33">+E50/$D59</f>
        <v>0</v>
      </c>
      <c r="F59" s="62">
        <f t="shared" si="33"/>
        <v>0</v>
      </c>
      <c r="G59" s="62">
        <f t="shared" si="33"/>
        <v>0</v>
      </c>
      <c r="H59" s="62">
        <f t="shared" si="33"/>
        <v>0.1</v>
      </c>
      <c r="I59" s="62">
        <f t="shared" si="33"/>
        <v>0.1</v>
      </c>
    </row>
    <row r="60" spans="1:18" x14ac:dyDescent="0.3">
      <c r="A60" s="14">
        <v>59</v>
      </c>
      <c r="C60" s="29" t="s">
        <v>212</v>
      </c>
      <c r="D60">
        <v>700</v>
      </c>
      <c r="E60" s="62">
        <f t="shared" ref="E60:I60" si="34">+E51/$D60</f>
        <v>0</v>
      </c>
      <c r="F60" s="62">
        <f t="shared" si="34"/>
        <v>0</v>
      </c>
      <c r="G60" s="62">
        <f t="shared" si="34"/>
        <v>0</v>
      </c>
      <c r="H60" s="62">
        <f t="shared" si="34"/>
        <v>0</v>
      </c>
      <c r="I60" s="62">
        <f t="shared" si="34"/>
        <v>0</v>
      </c>
      <c r="J60">
        <f t="shared" ref="J60:R60" si="35">+J20+J42</f>
        <v>0</v>
      </c>
      <c r="K60">
        <f t="shared" si="35"/>
        <v>0</v>
      </c>
      <c r="L60">
        <f t="shared" si="35"/>
        <v>0</v>
      </c>
      <c r="M60">
        <f t="shared" si="35"/>
        <v>0</v>
      </c>
      <c r="N60">
        <f t="shared" si="35"/>
        <v>0</v>
      </c>
      <c r="O60">
        <f t="shared" si="35"/>
        <v>0</v>
      </c>
      <c r="P60">
        <f t="shared" si="35"/>
        <v>0</v>
      </c>
      <c r="Q60">
        <f t="shared" si="35"/>
        <v>0</v>
      </c>
      <c r="R60">
        <f t="shared" si="35"/>
        <v>0</v>
      </c>
    </row>
    <row r="61" spans="1:18" x14ac:dyDescent="0.3">
      <c r="A61" s="14">
        <v>60</v>
      </c>
      <c r="C61" s="29" t="s">
        <v>214</v>
      </c>
      <c r="D61">
        <v>7000</v>
      </c>
      <c r="E61" s="62">
        <f t="shared" ref="E61:I61" si="36">+E52/$D61</f>
        <v>0</v>
      </c>
      <c r="F61" s="62">
        <f t="shared" si="36"/>
        <v>0</v>
      </c>
      <c r="G61" s="62">
        <f t="shared" si="36"/>
        <v>0</v>
      </c>
      <c r="H61" s="62">
        <f t="shared" si="36"/>
        <v>0</v>
      </c>
      <c r="I61" s="62">
        <f t="shared" si="36"/>
        <v>0</v>
      </c>
      <c r="J61">
        <f t="shared" ref="J61:R61" si="37">+J45+J23</f>
        <v>0</v>
      </c>
      <c r="K61">
        <f t="shared" si="37"/>
        <v>0</v>
      </c>
      <c r="L61">
        <f t="shared" si="37"/>
        <v>0</v>
      </c>
      <c r="M61">
        <f t="shared" si="37"/>
        <v>0</v>
      </c>
      <c r="N61">
        <f t="shared" si="37"/>
        <v>0</v>
      </c>
      <c r="O61">
        <f t="shared" si="37"/>
        <v>0</v>
      </c>
      <c r="P61">
        <f t="shared" si="37"/>
        <v>0</v>
      </c>
      <c r="Q61">
        <f t="shared" si="37"/>
        <v>0</v>
      </c>
      <c r="R61">
        <f t="shared" si="37"/>
        <v>0</v>
      </c>
    </row>
    <row r="62" spans="1:18" ht="28.8" x14ac:dyDescent="0.3">
      <c r="A62" s="14">
        <v>61</v>
      </c>
      <c r="C62" s="29" t="s">
        <v>216</v>
      </c>
      <c r="D62">
        <v>2</v>
      </c>
      <c r="E62" s="62">
        <f t="shared" ref="E62:I62" si="38">+E53/$D62</f>
        <v>0</v>
      </c>
      <c r="F62" s="62">
        <f t="shared" si="38"/>
        <v>0</v>
      </c>
      <c r="G62" s="62">
        <f t="shared" si="38"/>
        <v>0</v>
      </c>
      <c r="H62" s="62">
        <f t="shared" si="38"/>
        <v>0</v>
      </c>
      <c r="I62" s="62">
        <f t="shared" si="38"/>
        <v>0</v>
      </c>
      <c r="J62">
        <f t="shared" ref="J62:R62" si="39">+J49+J26</f>
        <v>0</v>
      </c>
      <c r="K62">
        <f t="shared" si="39"/>
        <v>0</v>
      </c>
      <c r="L62">
        <f t="shared" si="39"/>
        <v>0</v>
      </c>
      <c r="M62">
        <f t="shared" si="39"/>
        <v>0</v>
      </c>
      <c r="N62">
        <f t="shared" si="39"/>
        <v>0</v>
      </c>
      <c r="O62">
        <f t="shared" si="39"/>
        <v>0</v>
      </c>
      <c r="P62">
        <f t="shared" si="39"/>
        <v>0</v>
      </c>
      <c r="Q62">
        <f t="shared" si="39"/>
        <v>0</v>
      </c>
      <c r="R62">
        <f t="shared" si="39"/>
        <v>0</v>
      </c>
    </row>
    <row r="63" spans="1:18" ht="28.8" x14ac:dyDescent="0.3">
      <c r="A63" s="14">
        <v>62</v>
      </c>
      <c r="C63" s="29" t="s">
        <v>218</v>
      </c>
      <c r="D63">
        <v>2400</v>
      </c>
      <c r="E63" s="62">
        <f t="shared" ref="E63:I63" si="40">+E54/$D63</f>
        <v>0</v>
      </c>
      <c r="F63" s="62">
        <f t="shared" si="40"/>
        <v>0</v>
      </c>
      <c r="G63" s="62">
        <f t="shared" si="40"/>
        <v>0</v>
      </c>
      <c r="H63" s="62">
        <f t="shared" si="40"/>
        <v>0</v>
      </c>
      <c r="I63" s="62">
        <f t="shared" si="40"/>
        <v>0</v>
      </c>
      <c r="J63">
        <f t="shared" ref="J63:R63" si="41">+J52+J29</f>
        <v>0</v>
      </c>
      <c r="K63">
        <f t="shared" si="41"/>
        <v>0</v>
      </c>
      <c r="L63">
        <f t="shared" si="41"/>
        <v>0</v>
      </c>
      <c r="M63">
        <f t="shared" si="41"/>
        <v>0</v>
      </c>
      <c r="N63">
        <f t="shared" si="41"/>
        <v>0</v>
      </c>
      <c r="O63">
        <f t="shared" si="41"/>
        <v>0</v>
      </c>
      <c r="P63">
        <f t="shared" si="41"/>
        <v>0</v>
      </c>
      <c r="Q63">
        <f t="shared" si="41"/>
        <v>0</v>
      </c>
      <c r="R63">
        <f t="shared" si="41"/>
        <v>0</v>
      </c>
    </row>
    <row r="64" spans="1:18" x14ac:dyDescent="0.3">
      <c r="A64" s="14">
        <v>63</v>
      </c>
      <c r="C64" s="29" t="s">
        <v>220</v>
      </c>
      <c r="D64">
        <v>2</v>
      </c>
      <c r="E64" s="62">
        <f t="shared" ref="E64:I64" si="42">+E55/$D64</f>
        <v>0</v>
      </c>
      <c r="F64" s="62">
        <f t="shared" si="42"/>
        <v>0</v>
      </c>
      <c r="G64" s="62">
        <f t="shared" si="42"/>
        <v>0</v>
      </c>
      <c r="H64" s="62">
        <f t="shared" si="42"/>
        <v>0</v>
      </c>
      <c r="I64" s="62">
        <f t="shared" si="42"/>
        <v>0</v>
      </c>
      <c r="J64">
        <f t="shared" ref="J64:R64" si="43">+J55+J32</f>
        <v>0</v>
      </c>
      <c r="K64">
        <f t="shared" si="43"/>
        <v>0</v>
      </c>
      <c r="L64">
        <f t="shared" si="43"/>
        <v>0</v>
      </c>
      <c r="M64">
        <f t="shared" si="43"/>
        <v>0</v>
      </c>
      <c r="N64">
        <f t="shared" si="43"/>
        <v>0</v>
      </c>
      <c r="O64">
        <f t="shared" si="43"/>
        <v>0</v>
      </c>
      <c r="P64">
        <f t="shared" si="43"/>
        <v>0</v>
      </c>
      <c r="Q64">
        <f t="shared" si="43"/>
        <v>0</v>
      </c>
      <c r="R64">
        <f t="shared" si="43"/>
        <v>0</v>
      </c>
    </row>
    <row r="65" spans="1:18" x14ac:dyDescent="0.3">
      <c r="A65" s="14">
        <v>64</v>
      </c>
    </row>
    <row r="66" spans="1:18" ht="36" x14ac:dyDescent="0.3">
      <c r="A66" s="14">
        <v>65</v>
      </c>
      <c r="C66" s="61" t="s">
        <v>223</v>
      </c>
      <c r="D66" t="s">
        <v>238</v>
      </c>
      <c r="E66" s="30">
        <v>45591</v>
      </c>
      <c r="F66" s="30">
        <f>+E66+7</f>
        <v>45598</v>
      </c>
      <c r="G66" s="30">
        <f t="shared" ref="G66" si="44">+F66+7</f>
        <v>45605</v>
      </c>
      <c r="H66" s="30">
        <f t="shared" ref="H66" si="45">+G66+7</f>
        <v>45612</v>
      </c>
      <c r="I66" s="30">
        <f t="shared" ref="I66" si="46">+H66+7</f>
        <v>45619</v>
      </c>
      <c r="J66" s="30">
        <f t="shared" ref="J66" si="47">+I66+7</f>
        <v>45626</v>
      </c>
      <c r="K66" s="30">
        <f t="shared" ref="K66" si="48">+J66+7</f>
        <v>45633</v>
      </c>
      <c r="L66" s="30">
        <f t="shared" ref="L66" si="49">+K66+7</f>
        <v>45640</v>
      </c>
      <c r="M66" s="30">
        <f t="shared" ref="M66" si="50">+L66+7</f>
        <v>45647</v>
      </c>
      <c r="N66" s="30">
        <f t="shared" ref="N66" si="51">+M66+7</f>
        <v>45654</v>
      </c>
      <c r="O66" s="30">
        <f t="shared" ref="O66" si="52">+N66+7</f>
        <v>45661</v>
      </c>
      <c r="P66" s="30">
        <f t="shared" ref="P66" si="53">+O66+7</f>
        <v>45668</v>
      </c>
      <c r="Q66" s="30">
        <f t="shared" ref="Q66" si="54">+P66+7</f>
        <v>45675</v>
      </c>
      <c r="R66" s="30">
        <f t="shared" ref="R66" si="55">+Q66+7</f>
        <v>45682</v>
      </c>
    </row>
    <row r="67" spans="1:18" x14ac:dyDescent="0.3">
      <c r="A67" s="14">
        <v>66</v>
      </c>
      <c r="C67" s="29" t="s">
        <v>208</v>
      </c>
      <c r="D67" s="34">
        <f>+'Rec Plan'!D48</f>
        <v>2400</v>
      </c>
      <c r="E67" s="50">
        <f>+E58*$D67</f>
        <v>0</v>
      </c>
      <c r="F67" s="50">
        <f t="shared" ref="F67:J67" si="56">+F58*$D67</f>
        <v>494.08</v>
      </c>
      <c r="G67" s="50">
        <f t="shared" si="56"/>
        <v>494.08</v>
      </c>
      <c r="H67" s="50">
        <f t="shared" si="56"/>
        <v>531.76</v>
      </c>
      <c r="I67" s="50">
        <f>+I58*$D67</f>
        <v>280</v>
      </c>
      <c r="J67" s="50">
        <f t="shared" si="56"/>
        <v>0</v>
      </c>
      <c r="K67" s="50">
        <f t="shared" ref="K67:R67" si="57">+K58*$D67</f>
        <v>0</v>
      </c>
      <c r="L67" s="50">
        <f t="shared" si="57"/>
        <v>0</v>
      </c>
      <c r="M67" s="50">
        <f t="shared" si="57"/>
        <v>0</v>
      </c>
      <c r="N67" s="50">
        <f t="shared" si="57"/>
        <v>0</v>
      </c>
      <c r="O67" s="50">
        <f t="shared" si="57"/>
        <v>0</v>
      </c>
      <c r="P67" s="50">
        <f t="shared" si="57"/>
        <v>0</v>
      </c>
      <c r="Q67" s="50">
        <f t="shared" si="57"/>
        <v>0</v>
      </c>
      <c r="R67" s="50">
        <f t="shared" si="57"/>
        <v>0</v>
      </c>
    </row>
    <row r="68" spans="1:18" x14ac:dyDescent="0.3">
      <c r="A68" s="14">
        <v>67</v>
      </c>
      <c r="C68" s="29" t="s">
        <v>210</v>
      </c>
      <c r="D68" s="34">
        <f>+'Rec Plan'!D49</f>
        <v>3000</v>
      </c>
      <c r="E68" s="50">
        <f t="shared" ref="E68:I68" si="58">+E59*$D68</f>
        <v>0</v>
      </c>
      <c r="F68" s="50">
        <f t="shared" si="58"/>
        <v>0</v>
      </c>
      <c r="G68" s="50">
        <f t="shared" si="58"/>
        <v>0</v>
      </c>
      <c r="H68" s="50">
        <f t="shared" si="58"/>
        <v>300</v>
      </c>
      <c r="I68" s="50">
        <f t="shared" si="58"/>
        <v>300</v>
      </c>
      <c r="J68" s="50">
        <f t="shared" ref="J68:R68" si="59">+J59*$D68</f>
        <v>0</v>
      </c>
      <c r="K68" s="50">
        <f t="shared" si="59"/>
        <v>0</v>
      </c>
      <c r="L68" s="50">
        <f t="shared" si="59"/>
        <v>0</v>
      </c>
      <c r="M68" s="50">
        <f t="shared" si="59"/>
        <v>0</v>
      </c>
      <c r="N68" s="50">
        <f t="shared" si="59"/>
        <v>0</v>
      </c>
      <c r="O68" s="50">
        <f t="shared" si="59"/>
        <v>0</v>
      </c>
      <c r="P68" s="50">
        <f t="shared" si="59"/>
        <v>0</v>
      </c>
      <c r="Q68" s="50">
        <f t="shared" si="59"/>
        <v>0</v>
      </c>
      <c r="R68" s="50">
        <f t="shared" si="59"/>
        <v>0</v>
      </c>
    </row>
    <row r="69" spans="1:18" x14ac:dyDescent="0.3">
      <c r="A69" s="14">
        <v>68</v>
      </c>
      <c r="C69" s="29" t="s">
        <v>212</v>
      </c>
      <c r="D69" s="34">
        <f>+'Rec Plan'!D50</f>
        <v>800</v>
      </c>
      <c r="E69" s="50">
        <f t="shared" ref="E69:I69" si="60">+E60*$D69</f>
        <v>0</v>
      </c>
      <c r="F69" s="50">
        <f t="shared" si="60"/>
        <v>0</v>
      </c>
      <c r="G69" s="50">
        <f t="shared" si="60"/>
        <v>0</v>
      </c>
      <c r="H69" s="50">
        <f t="shared" si="60"/>
        <v>0</v>
      </c>
      <c r="I69" s="50">
        <f t="shared" si="60"/>
        <v>0</v>
      </c>
      <c r="J69" s="50">
        <f t="shared" ref="J69:R69" si="61">+J60*$D69</f>
        <v>0</v>
      </c>
      <c r="K69" s="50">
        <f t="shared" si="61"/>
        <v>0</v>
      </c>
      <c r="L69" s="50">
        <f t="shared" si="61"/>
        <v>0</v>
      </c>
      <c r="M69" s="50">
        <f t="shared" si="61"/>
        <v>0</v>
      </c>
      <c r="N69" s="50">
        <f t="shared" si="61"/>
        <v>0</v>
      </c>
      <c r="O69" s="50">
        <f t="shared" si="61"/>
        <v>0</v>
      </c>
      <c r="P69" s="50">
        <f t="shared" si="61"/>
        <v>0</v>
      </c>
      <c r="Q69" s="50">
        <f t="shared" si="61"/>
        <v>0</v>
      </c>
      <c r="R69" s="50">
        <f t="shared" si="61"/>
        <v>0</v>
      </c>
    </row>
    <row r="70" spans="1:18" x14ac:dyDescent="0.3">
      <c r="A70" s="14">
        <v>69</v>
      </c>
      <c r="C70" s="29" t="s">
        <v>214</v>
      </c>
      <c r="D70" s="34">
        <f>+'Rec Plan'!D51</f>
        <v>600</v>
      </c>
      <c r="E70" s="50">
        <f t="shared" ref="E70:I70" si="62">+E61*$D70</f>
        <v>0</v>
      </c>
      <c r="F70" s="50">
        <f t="shared" si="62"/>
        <v>0</v>
      </c>
      <c r="G70" s="50">
        <f t="shared" si="62"/>
        <v>0</v>
      </c>
      <c r="H70" s="50">
        <f t="shared" si="62"/>
        <v>0</v>
      </c>
      <c r="I70" s="50">
        <f t="shared" si="62"/>
        <v>0</v>
      </c>
      <c r="J70" s="50">
        <f t="shared" ref="J70:R70" si="63">+J61*$D70</f>
        <v>0</v>
      </c>
      <c r="K70" s="50">
        <f t="shared" si="63"/>
        <v>0</v>
      </c>
      <c r="L70" s="50">
        <f t="shared" si="63"/>
        <v>0</v>
      </c>
      <c r="M70" s="50">
        <f t="shared" si="63"/>
        <v>0</v>
      </c>
      <c r="N70" s="50">
        <f t="shared" si="63"/>
        <v>0</v>
      </c>
      <c r="O70" s="50">
        <f t="shared" si="63"/>
        <v>0</v>
      </c>
      <c r="P70" s="50">
        <f t="shared" si="63"/>
        <v>0</v>
      </c>
      <c r="Q70" s="50">
        <f t="shared" si="63"/>
        <v>0</v>
      </c>
      <c r="R70" s="50">
        <f t="shared" si="63"/>
        <v>0</v>
      </c>
    </row>
    <row r="71" spans="1:18" ht="28.8" x14ac:dyDescent="0.3">
      <c r="A71" s="14">
        <v>70</v>
      </c>
      <c r="C71" s="29" t="s">
        <v>216</v>
      </c>
      <c r="D71" s="34">
        <f>+'Rec Plan'!D52</f>
        <v>2500</v>
      </c>
      <c r="E71" s="50">
        <f t="shared" ref="E71:I71" si="64">+E62*$D71</f>
        <v>0</v>
      </c>
      <c r="F71" s="50">
        <f t="shared" si="64"/>
        <v>0</v>
      </c>
      <c r="G71" s="50">
        <f t="shared" si="64"/>
        <v>0</v>
      </c>
      <c r="H71" s="50">
        <f t="shared" si="64"/>
        <v>0</v>
      </c>
      <c r="I71" s="50">
        <f t="shared" si="64"/>
        <v>0</v>
      </c>
      <c r="J71" s="50">
        <f t="shared" ref="J71:R71" si="65">+J62*$D71</f>
        <v>0</v>
      </c>
      <c r="K71" s="50">
        <f t="shared" si="65"/>
        <v>0</v>
      </c>
      <c r="L71" s="50">
        <f t="shared" si="65"/>
        <v>0</v>
      </c>
      <c r="M71" s="50">
        <f t="shared" si="65"/>
        <v>0</v>
      </c>
      <c r="N71" s="50">
        <f t="shared" si="65"/>
        <v>0</v>
      </c>
      <c r="O71" s="50">
        <f t="shared" si="65"/>
        <v>0</v>
      </c>
      <c r="P71" s="50">
        <f t="shared" si="65"/>
        <v>0</v>
      </c>
      <c r="Q71" s="50">
        <f t="shared" si="65"/>
        <v>0</v>
      </c>
      <c r="R71" s="50">
        <f t="shared" si="65"/>
        <v>0</v>
      </c>
    </row>
    <row r="72" spans="1:18" ht="28.8" x14ac:dyDescent="0.3">
      <c r="A72" s="14">
        <v>71</v>
      </c>
      <c r="C72" s="29" t="s">
        <v>218</v>
      </c>
      <c r="D72" s="34">
        <f>+'Rec Plan'!D53</f>
        <v>500</v>
      </c>
      <c r="E72" s="50">
        <f t="shared" ref="E72:I72" si="66">+E63*$D72</f>
        <v>0</v>
      </c>
      <c r="F72" s="50">
        <f t="shared" si="66"/>
        <v>0</v>
      </c>
      <c r="G72" s="50">
        <f t="shared" si="66"/>
        <v>0</v>
      </c>
      <c r="H72" s="50">
        <f t="shared" si="66"/>
        <v>0</v>
      </c>
      <c r="I72" s="50">
        <f t="shared" si="66"/>
        <v>0</v>
      </c>
      <c r="J72" s="50">
        <f t="shared" ref="J72:R72" si="67">+J63*$D72</f>
        <v>0</v>
      </c>
      <c r="K72" s="50">
        <f t="shared" si="67"/>
        <v>0</v>
      </c>
      <c r="L72" s="50">
        <f t="shared" si="67"/>
        <v>0</v>
      </c>
      <c r="M72" s="50">
        <f t="shared" si="67"/>
        <v>0</v>
      </c>
      <c r="N72" s="50">
        <f t="shared" si="67"/>
        <v>0</v>
      </c>
      <c r="O72" s="50">
        <f t="shared" si="67"/>
        <v>0</v>
      </c>
      <c r="P72" s="50">
        <f t="shared" si="67"/>
        <v>0</v>
      </c>
      <c r="Q72" s="50">
        <f t="shared" si="67"/>
        <v>0</v>
      </c>
      <c r="R72" s="50">
        <f t="shared" si="67"/>
        <v>0</v>
      </c>
    </row>
    <row r="73" spans="1:18" x14ac:dyDescent="0.3">
      <c r="A73" s="14">
        <v>72</v>
      </c>
      <c r="C73" s="29" t="s">
        <v>220</v>
      </c>
      <c r="D73" s="34">
        <f>+'Rec Plan'!D54</f>
        <v>500</v>
      </c>
      <c r="E73" s="50">
        <f t="shared" ref="E73:I73" si="68">+E64*$D73</f>
        <v>0</v>
      </c>
      <c r="F73" s="50">
        <f t="shared" si="68"/>
        <v>0</v>
      </c>
      <c r="G73" s="50">
        <f t="shared" si="68"/>
        <v>0</v>
      </c>
      <c r="H73" s="50">
        <f t="shared" si="68"/>
        <v>0</v>
      </c>
      <c r="I73" s="50">
        <f t="shared" si="68"/>
        <v>0</v>
      </c>
      <c r="J73" s="50">
        <f t="shared" ref="J73:R73" si="69">+J64*$D73</f>
        <v>0</v>
      </c>
      <c r="K73" s="50">
        <f t="shared" si="69"/>
        <v>0</v>
      </c>
      <c r="L73" s="50">
        <f t="shared" si="69"/>
        <v>0</v>
      </c>
      <c r="M73" s="50">
        <f t="shared" si="69"/>
        <v>0</v>
      </c>
      <c r="N73" s="50">
        <f t="shared" si="69"/>
        <v>0</v>
      </c>
      <c r="O73" s="50">
        <f t="shared" si="69"/>
        <v>0</v>
      </c>
      <c r="P73" s="50">
        <f t="shared" si="69"/>
        <v>0</v>
      </c>
      <c r="Q73" s="50">
        <f t="shared" si="69"/>
        <v>0</v>
      </c>
      <c r="R73" s="50">
        <f t="shared" si="69"/>
        <v>0</v>
      </c>
    </row>
    <row r="74" spans="1:18" s="50" customFormat="1" x14ac:dyDescent="0.3">
      <c r="A74" s="74"/>
      <c r="B74" s="75"/>
      <c r="C74" s="76" t="s">
        <v>235</v>
      </c>
      <c r="D74" s="75">
        <f>+SUM(D67:D73)</f>
        <v>10300</v>
      </c>
      <c r="E74" s="75">
        <f t="shared" ref="E74:R74" si="70">+SUM(E67:E73)</f>
        <v>0</v>
      </c>
      <c r="F74" s="75">
        <f t="shared" si="70"/>
        <v>494.08</v>
      </c>
      <c r="G74" s="75">
        <f t="shared" si="70"/>
        <v>494.08</v>
      </c>
      <c r="H74" s="75">
        <f t="shared" si="70"/>
        <v>831.76</v>
      </c>
      <c r="I74" s="75">
        <f t="shared" si="70"/>
        <v>580</v>
      </c>
      <c r="J74" s="75">
        <f t="shared" si="70"/>
        <v>0</v>
      </c>
      <c r="K74" s="75">
        <f t="shared" si="70"/>
        <v>0</v>
      </c>
      <c r="L74" s="75">
        <f t="shared" si="70"/>
        <v>0</v>
      </c>
      <c r="M74" s="75">
        <f t="shared" si="70"/>
        <v>0</v>
      </c>
      <c r="N74" s="75">
        <f t="shared" si="70"/>
        <v>0</v>
      </c>
      <c r="O74" s="75">
        <f t="shared" si="70"/>
        <v>0</v>
      </c>
      <c r="P74" s="75">
        <f t="shared" si="70"/>
        <v>0</v>
      </c>
      <c r="Q74" s="75">
        <f t="shared" si="70"/>
        <v>0</v>
      </c>
      <c r="R74" s="75">
        <f t="shared" si="70"/>
        <v>0</v>
      </c>
    </row>
  </sheetData>
  <autoFilter ref="B1:R55" xr:uid="{68EBEF91-B666-4773-A4E3-283C77B150E9}"/>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Duration</vt:lpstr>
      <vt:lpstr>Itemizado</vt:lpstr>
      <vt:lpstr>1.2</vt:lpstr>
      <vt:lpstr>Check list</vt:lpstr>
      <vt:lpstr>Proyecto</vt:lpstr>
      <vt:lpstr>Curvas</vt:lpstr>
      <vt:lpstr>Flujo  caja</vt:lpstr>
      <vt:lpstr>Rec Plan</vt:lpstr>
      <vt:lpstr>Rec Real</vt:lpstr>
      <vt:lpstr>Rec Fcst</vt:lpstr>
      <vt:lpstr>Costo Plan</vt:lpstr>
      <vt:lpstr>Costo Real</vt:lpstr>
      <vt:lpstr>Costo Fcst</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Vera Raul E.</dc:creator>
  <cp:lastModifiedBy>Raul Rojas</cp:lastModifiedBy>
  <cp:lastPrinted>2024-11-29T19:09:02Z</cp:lastPrinted>
  <dcterms:created xsi:type="dcterms:W3CDTF">2022-11-16T11:39:03Z</dcterms:created>
  <dcterms:modified xsi:type="dcterms:W3CDTF">2025-01-12T00:25:24Z</dcterms:modified>
</cp:coreProperties>
</file>